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:\SOUTĚŽE SCH\2025\ST Pz\88_25 NAD Provádění strojní opravné reprofilace výhybek pro OŘ Praha 2025-2027\3. ke zveřejnění na E-ZAK\"/>
    </mc:Choice>
  </mc:AlternateContent>
  <xr:revisionPtr revIDLastSave="0" documentId="13_ncr:1_{F993ED57-CC2A-49C4-ACC1-262E48B3B0F1}" xr6:coauthVersionLast="47" xr6:coauthVersionMax="47" xr10:uidLastSave="{00000000-0000-0000-0000-000000000000}"/>
  <bookViews>
    <workbookView xWindow="-28920" yWindow="-75" windowWidth="29040" windowHeight="15840" activeTab="1" xr2:uid="{00000000-000D-0000-FFFF-FFFF00000000}"/>
  </bookViews>
  <sheets>
    <sheet name="Rekapitulace stavby" sheetId="1" r:id="rId1"/>
    <sheet name="VZ - Provádění strojní op..." sheetId="2" r:id="rId2"/>
  </sheets>
  <definedNames>
    <definedName name="_xlnm._FilterDatabase" localSheetId="1" hidden="1">'VZ - Provádění strojní op...'!$C$76:$K$131</definedName>
    <definedName name="_xlnm.Print_Titles" localSheetId="0">'Rekapitulace stavby'!$52:$52</definedName>
    <definedName name="_xlnm.Print_Titles" localSheetId="1">'VZ - Provádění strojní op...'!$76:$76</definedName>
    <definedName name="_xlnm.Print_Area" localSheetId="0">'Rekapitulace stavby'!$D$4:$AO$36,'Rekapitulace stavby'!$C$42:$AQ$56</definedName>
    <definedName name="_xlnm.Print_Area" localSheetId="1">'VZ - Provádění strojní op...'!$C$66:$K$131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BI80" i="2"/>
  <c r="BH80" i="2"/>
  <c r="BG80" i="2"/>
  <c r="BF80" i="2"/>
  <c r="T80" i="2"/>
  <c r="R80" i="2"/>
  <c r="P80" i="2"/>
  <c r="J74" i="2"/>
  <c r="F73" i="2"/>
  <c r="F71" i="2"/>
  <c r="E69" i="2"/>
  <c r="J51" i="2"/>
  <c r="F50" i="2"/>
  <c r="F48" i="2"/>
  <c r="E46" i="2"/>
  <c r="J19" i="2"/>
  <c r="E19" i="2"/>
  <c r="J50" i="2" s="1"/>
  <c r="J18" i="2"/>
  <c r="J16" i="2"/>
  <c r="E16" i="2"/>
  <c r="F74" i="2"/>
  <c r="J15" i="2"/>
  <c r="J10" i="2"/>
  <c r="J48" i="2"/>
  <c r="L50" i="1"/>
  <c r="AM50" i="1"/>
  <c r="AM49" i="1"/>
  <c r="L49" i="1"/>
  <c r="AM47" i="1"/>
  <c r="L47" i="1"/>
  <c r="L45" i="1"/>
  <c r="L44" i="1"/>
  <c r="BK122" i="2"/>
  <c r="BK123" i="2"/>
  <c r="J127" i="2"/>
  <c r="J112" i="2"/>
  <c r="J131" i="2"/>
  <c r="BK110" i="2"/>
  <c r="BK114" i="2"/>
  <c r="BK94" i="2"/>
  <c r="BK102" i="2"/>
  <c r="J117" i="2"/>
  <c r="J84" i="2"/>
  <c r="J87" i="2"/>
  <c r="BK80" i="2"/>
  <c r="BK85" i="2"/>
  <c r="J128" i="2"/>
  <c r="BK90" i="2"/>
  <c r="BK113" i="2"/>
  <c r="BK121" i="2"/>
  <c r="J90" i="2"/>
  <c r="BK91" i="2"/>
  <c r="BK100" i="2"/>
  <c r="BK129" i="2"/>
  <c r="BK127" i="2"/>
  <c r="BK111" i="2"/>
  <c r="BK99" i="2"/>
  <c r="J91" i="2"/>
  <c r="J81" i="2"/>
  <c r="BK118" i="2"/>
  <c r="J108" i="2"/>
  <c r="BK92" i="2"/>
  <c r="J119" i="2"/>
  <c r="BK107" i="2"/>
  <c r="J130" i="2"/>
  <c r="J110" i="2"/>
  <c r="BK86" i="2"/>
  <c r="BK95" i="2"/>
  <c r="BK88" i="2"/>
  <c r="BK105" i="2"/>
  <c r="J99" i="2"/>
  <c r="BK89" i="2"/>
  <c r="BK93" i="2"/>
  <c r="BK96" i="2"/>
  <c r="J121" i="2"/>
  <c r="BK125" i="2"/>
  <c r="BK128" i="2"/>
  <c r="BK84" i="2"/>
  <c r="J120" i="2"/>
  <c r="BK82" i="2"/>
  <c r="J109" i="2"/>
  <c r="J100" i="2"/>
  <c r="BK109" i="2"/>
  <c r="BK117" i="2"/>
  <c r="BK119" i="2"/>
  <c r="BK126" i="2"/>
  <c r="J82" i="2"/>
  <c r="BK116" i="2"/>
  <c r="J94" i="2"/>
  <c r="BK112" i="2"/>
  <c r="J86" i="2"/>
  <c r="BK130" i="2"/>
  <c r="J118" i="2"/>
  <c r="BK87" i="2"/>
  <c r="J111" i="2"/>
  <c r="J124" i="2"/>
  <c r="BK101" i="2"/>
  <c r="BK131" i="2"/>
  <c r="J95" i="2"/>
  <c r="J114" i="2"/>
  <c r="J101" i="2"/>
  <c r="BK124" i="2"/>
  <c r="J104" i="2"/>
  <c r="BK115" i="2"/>
  <c r="J129" i="2"/>
  <c r="J97" i="2"/>
  <c r="AS54" i="1"/>
  <c r="J89" i="2"/>
  <c r="J93" i="2"/>
  <c r="BK120" i="2"/>
  <c r="J122" i="2"/>
  <c r="BK97" i="2"/>
  <c r="J102" i="2"/>
  <c r="J105" i="2"/>
  <c r="BK104" i="2"/>
  <c r="BK108" i="2"/>
  <c r="J96" i="2"/>
  <c r="J107" i="2"/>
  <c r="J116" i="2"/>
  <c r="J88" i="2"/>
  <c r="J113" i="2"/>
  <c r="J98" i="2"/>
  <c r="BK103" i="2"/>
  <c r="J103" i="2"/>
  <c r="J85" i="2"/>
  <c r="J126" i="2"/>
  <c r="J92" i="2"/>
  <c r="J125" i="2"/>
  <c r="BK98" i="2"/>
  <c r="J123" i="2"/>
  <c r="J80" i="2"/>
  <c r="J115" i="2"/>
  <c r="BK81" i="2"/>
  <c r="P79" i="2" l="1"/>
  <c r="T83" i="2"/>
  <c r="P83" i="2"/>
  <c r="R83" i="2"/>
  <c r="T79" i="2"/>
  <c r="BK106" i="2"/>
  <c r="J106" i="2" s="1"/>
  <c r="J59" i="2" s="1"/>
  <c r="BK79" i="2"/>
  <c r="J79" i="2" s="1"/>
  <c r="J57" i="2" s="1"/>
  <c r="P106" i="2"/>
  <c r="BK83" i="2"/>
  <c r="J83" i="2" s="1"/>
  <c r="J58" i="2" s="1"/>
  <c r="R106" i="2"/>
  <c r="R79" i="2"/>
  <c r="T106" i="2"/>
  <c r="J71" i="2"/>
  <c r="BE82" i="2"/>
  <c r="BE93" i="2"/>
  <c r="BE104" i="2"/>
  <c r="BE109" i="2"/>
  <c r="BE113" i="2"/>
  <c r="BE114" i="2"/>
  <c r="BE86" i="2"/>
  <c r="BE81" i="2"/>
  <c r="BE105" i="2"/>
  <c r="BE87" i="2"/>
  <c r="BE131" i="2"/>
  <c r="BE88" i="2"/>
  <c r="BE118" i="2"/>
  <c r="BE129" i="2"/>
  <c r="BE84" i="2"/>
  <c r="BE96" i="2"/>
  <c r="BE99" i="2"/>
  <c r="BE102" i="2"/>
  <c r="BE111" i="2"/>
  <c r="BE120" i="2"/>
  <c r="BE121" i="2"/>
  <c r="BE122" i="2"/>
  <c r="BE123" i="2"/>
  <c r="BE124" i="2"/>
  <c r="BE125" i="2"/>
  <c r="BE126" i="2"/>
  <c r="J73" i="2"/>
  <c r="BE85" i="2"/>
  <c r="F51" i="2"/>
  <c r="BE100" i="2"/>
  <c r="BE101" i="2"/>
  <c r="BE103" i="2"/>
  <c r="BE116" i="2"/>
  <c r="BE119" i="2"/>
  <c r="BE80" i="2"/>
  <c r="BE89" i="2"/>
  <c r="BE91" i="2"/>
  <c r="BE92" i="2"/>
  <c r="BE94" i="2"/>
  <c r="BE95" i="2"/>
  <c r="BE98" i="2"/>
  <c r="BE108" i="2"/>
  <c r="BE112" i="2"/>
  <c r="BE115" i="2"/>
  <c r="BE117" i="2"/>
  <c r="BE127" i="2"/>
  <c r="BE128" i="2"/>
  <c r="BE90" i="2"/>
  <c r="BE97" i="2"/>
  <c r="BE107" i="2"/>
  <c r="BE110" i="2"/>
  <c r="BE130" i="2"/>
  <c r="F34" i="2"/>
  <c r="BC55" i="1"/>
  <c r="BC54" i="1"/>
  <c r="W32" i="1" s="1"/>
  <c r="F35" i="2"/>
  <c r="BD55" i="1"/>
  <c r="BD54" i="1" s="1"/>
  <c r="W33" i="1" s="1"/>
  <c r="J32" i="2"/>
  <c r="AW55" i="1" s="1"/>
  <c r="F32" i="2"/>
  <c r="BA55" i="1" s="1"/>
  <c r="BA54" i="1" s="1"/>
  <c r="W30" i="1" s="1"/>
  <c r="F33" i="2"/>
  <c r="BB55" i="1"/>
  <c r="BB54" i="1" s="1"/>
  <c r="W31" i="1" s="1"/>
  <c r="R78" i="2" l="1"/>
  <c r="R77" i="2"/>
  <c r="T78" i="2"/>
  <c r="T77" i="2"/>
  <c r="P78" i="2"/>
  <c r="P77" i="2" s="1"/>
  <c r="AU55" i="1" s="1"/>
  <c r="AU54" i="1" s="1"/>
  <c r="BK78" i="2"/>
  <c r="BK77" i="2"/>
  <c r="J77" i="2"/>
  <c r="J55" i="2"/>
  <c r="AX54" i="1"/>
  <c r="F31" i="2"/>
  <c r="AZ55" i="1" s="1"/>
  <c r="AZ54" i="1" s="1"/>
  <c r="AV54" i="1" s="1"/>
  <c r="AK29" i="1" s="1"/>
  <c r="AY54" i="1"/>
  <c r="J31" i="2"/>
  <c r="AV55" i="1" s="1"/>
  <c r="AT55" i="1" s="1"/>
  <c r="AW54" i="1"/>
  <c r="AK30" i="1" s="1"/>
  <c r="J78" i="2" l="1"/>
  <c r="J56" i="2" s="1"/>
  <c r="J28" i="2"/>
  <c r="AG55" i="1" s="1"/>
  <c r="AG54" i="1" s="1"/>
  <c r="AK26" i="1" s="1"/>
  <c r="AK35" i="1" s="1"/>
  <c r="AT54" i="1"/>
  <c r="W29" i="1"/>
  <c r="J37" i="2" l="1"/>
  <c r="AN54" i="1"/>
  <c r="AN55" i="1"/>
</calcChain>
</file>

<file path=xl/sharedStrings.xml><?xml version="1.0" encoding="utf-8"?>
<sst xmlns="http://schemas.openxmlformats.org/spreadsheetml/2006/main" count="997" uniqueCount="308">
  <si>
    <t>Export Komplet</t>
  </si>
  <si>
    <t>VZ</t>
  </si>
  <si>
    <t>2.0</t>
  </si>
  <si>
    <t>ZAMOK</t>
  </si>
  <si>
    <t>False</t>
  </si>
  <si>
    <t>{4f493f4e-98e4-49a8-ba52-e9f163ea9702}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</si>
  <si>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</si>
  <si>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</si>
  <si>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</si>
  <si>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</si>
  <si>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</si>
  <si>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</si>
  <si>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</si>
  <si>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</si>
  <si>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</si>
  <si>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</si>
  <si>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Provádění strojní opravné reprofilace výhybek pro OŘ Praha 2025-2027</t>
  </si>
  <si>
    <t>KSO:</t>
  </si>
  <si>
    <t/>
  </si>
  <si>
    <t>CC-CZ:</t>
  </si>
  <si>
    <t>Místo:</t>
  </si>
  <si>
    <t xml:space="preserve"> </t>
  </si>
  <si>
    <t>Datum:</t>
  </si>
  <si>
    <t>28. 5. 2025</t>
  </si>
  <si>
    <t>Zadavatel:</t>
  </si>
  <si>
    <t>IČ:</t>
  </si>
  <si>
    <t>Ing. Aleš Bednář</t>
  </si>
  <si>
    <t>DIČ:</t>
  </si>
  <si>
    <t>Účastník:</t>
  </si>
  <si>
    <t>Vyplň údaj</t>
  </si>
  <si>
    <t>Projektant:</t>
  </si>
  <si>
    <t>True</t>
  </si>
  <si>
    <t>Zpracovatel:</t>
  </si>
  <si>
    <t>Bc. Jan Prokop</t>
  </si>
  <si>
    <t>Poznámka:</t>
  </si>
  <si>
    <t>Soupis prací je sestaven s využitím Cenové soustavy UOŽI. Položky, které pochází z cenové soustavy UOŽI, jsou ve sloupci 'Cenová soustava' označeny popisem 'Sborník UOŽI' a úrovní příslušného kalendářního roku. Veškeré další informace vymezující popis a podmínky použití těchto položek, jsou zveřejněny na webu www.sfdi.cz.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</si>
  <si>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</si>
  <si>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</si>
  <si>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</si>
  <si>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</si>
  <si>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</si>
  <si>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</si>
  <si>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</si>
  <si>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</si>
  <si>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</si>
  <si>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</si>
  <si>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</si>
  <si>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</si>
  <si>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</si>
  <si>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</si>
  <si>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</si>
  <si>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</si>
  <si>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</si>
  <si>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</si>
  <si>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</si>
  <si>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</si>
  <si>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</si>
  <si>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</si>
  <si>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</si>
  <si>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</si>
  <si>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</si>
  <si>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</si>
  <si>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</si>
  <si>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</si>
  <si>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</si>
  <si>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</si>
  <si>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</si>
  <si>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</si>
  <si>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</si>
  <si>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</si>
  <si>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</si>
  <si>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</si>
  <si>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</si>
  <si>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</si>
  <si>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</si>
  <si>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</si>
  <si>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</si>
  <si>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</si>
  <si>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</si>
  <si>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</si>
  <si>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</si>
  <si>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</si>
  <si>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</si>
  <si>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</si>
  <si>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</si>
  <si>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 xml:space="preserve">    Do 2 mm - Opravná reprofilace do hloubky menší než 2 mm</t>
  </si>
  <si>
    <t xml:space="preserve">    Přes 2 mm - Opravná reprofilace do hloubky větší než 2 mm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</si>
  <si>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</si>
  <si>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</si>
  <si>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</si>
  <si>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</si>
  <si>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</si>
  <si>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</si>
  <si>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</si>
  <si>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</si>
  <si>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</si>
  <si>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</si>
  <si>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</si>
  <si>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</si>
  <si>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</si>
  <si>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</si>
  <si>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</si>
  <si>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</si>
  <si>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</si>
  <si>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</si>
  <si>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</si>
  <si>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5910063010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</si>
  <si>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</si>
  <si>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m</t>
  </si>
  <si>
    <t>Sborník UOŽI 01 2025</t>
  </si>
  <si>
    <t>4</t>
  </si>
  <si>
    <t>-784633683</t>
  </si>
  <si>
    <t>5910063020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</si>
  <si>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</si>
  <si>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1828130976</t>
  </si>
  <si>
    <t>3</t>
  </si>
  <si>
    <t>5910063030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</si>
  <si>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</si>
  <si>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970529768</t>
  </si>
  <si>
    <t>Do 2 mm</t>
  </si>
  <si>
    <t>Opravná reprofilace do hloubky menší než 2 mm</t>
  </si>
  <si>
    <t>5910084005</t>
  </si>
  <si>
    <t>Opravná strojní reprofilace výhybkové konstrukce všech soustav hloubky do 2 mm s úhlem odbočení SDKS 1:9 - 190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</si>
  <si>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kus</t>
  </si>
  <si>
    <t>1482158763</t>
  </si>
  <si>
    <t>5910084010</t>
  </si>
  <si>
    <t>Opravná strojní reprofilace výhybkové konstrukce všech soustav hloubky do 2 mm s úhlem odbočení SDKS 1:11 - 300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</si>
  <si>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292497129</t>
  </si>
  <si>
    <t>6</t>
  </si>
  <si>
    <t>5910083001</t>
  </si>
  <si>
    <t>Opravná strojní reprofilace výhybky křižovatkové všech soustav hloubky do 2 mm s úhlem odbočení C 1:7,5-190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</si>
  <si>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1515195957</t>
  </si>
  <si>
    <t>7</t>
  </si>
  <si>
    <t>5910083005</t>
  </si>
  <si>
    <t>Opravná strojní reprofilace výhybky křižovatkové všech soustav hloubky do 2 mm s úhlem odbočení C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</si>
  <si>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-897637953</t>
  </si>
  <si>
    <t>8</t>
  </si>
  <si>
    <t>5910082005</t>
  </si>
  <si>
    <t>Opravná strojní reprofilace výhybky jednoduché všech soustav hloubky do 2 mm s úhlem odbočení J 1:5,7-230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</si>
  <si>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1450670205</t>
  </si>
  <si>
    <t>9</t>
  </si>
  <si>
    <t>5910082010</t>
  </si>
  <si>
    <t>Opravná strojní reprofilace výhybky jednoduché všech soustav hloubky do 2 mm s úhlem odbočení J 1:6 (7,5)-150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</si>
  <si>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-1886636264</t>
  </si>
  <si>
    <t>10</t>
  </si>
  <si>
    <t>5910082015</t>
  </si>
  <si>
    <t>Opravná strojní reprofilace výhybky jednoduché všech soustav hloubky do 2 mm s úhlem odbočení J 1:6,6 (7,5)-190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</si>
  <si>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1401553606</t>
  </si>
  <si>
    <t>11</t>
  </si>
  <si>
    <t>5910082020</t>
  </si>
  <si>
    <t>Opravná strojní reprofilace výhybky jednoduché všech soustav hloubky do 2 mm s úhlem odbočení J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</si>
  <si>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670431682</t>
  </si>
  <si>
    <t>5910082025</t>
  </si>
  <si>
    <t>Opravná strojní reprofilace výhybky jednoduché všech soustav hloubky do 2 mm s úhlem odbočení J 1:9 (11)-300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</si>
  <si>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-574546821</t>
  </si>
  <si>
    <t>13</t>
  </si>
  <si>
    <t>5910082030</t>
  </si>
  <si>
    <t>Opravná strojní reprofilace výhybky jednoduché všech soustav hloubky do 2 mm s úhlem odbočení J 1:9 (11)-300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</si>
  <si>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-521711307</t>
  </si>
  <si>
    <t>14</t>
  </si>
  <si>
    <t>5910082040</t>
  </si>
  <si>
    <t>Opravná strojní reprofilace výhybky jednoduché všech soustav hloubky do 2 mm s úhlem odbočení J 1:12-500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</si>
  <si>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-1815671022</t>
  </si>
  <si>
    <t>15</t>
  </si>
  <si>
    <t>5910082045</t>
  </si>
  <si>
    <t>Opravná strojní reprofilace výhybky jednoduché všech soustav hloubky do 2 mm s úhlem odbočení J 1:12-500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</si>
  <si>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971487290</t>
  </si>
  <si>
    <t>16</t>
  </si>
  <si>
    <t>5910082050</t>
  </si>
  <si>
    <t>Opravná strojní reprofilace výhybky jednoduché všech soustav hloubky do 2 mm s úhlem odbočení J 1:14-760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</si>
  <si>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-1753926321</t>
  </si>
  <si>
    <t>17</t>
  </si>
  <si>
    <t>5910082055</t>
  </si>
  <si>
    <t>Opravná strojní reprofilace výhybky jednoduché všech soustav hloubky do 2 mm s úhlem odbočení J 1:14-760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</si>
  <si>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-1616916390</t>
  </si>
  <si>
    <t>18</t>
  </si>
  <si>
    <t>5910082060</t>
  </si>
  <si>
    <t>Opravná strojní reprofilace výhybky jednoduché všech soustav hloubky do 2 mm s úhlem odbočení J 1:18,5-1200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</si>
  <si>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778405116</t>
  </si>
  <si>
    <t>19</t>
  </si>
  <si>
    <t>5910082065</t>
  </si>
  <si>
    <t>Opravná strojní reprofilace výhybky jednoduché všech soustav hloubky do 2 mm s úhlem odbočení J 1:18,5-1200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</si>
  <si>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-113414296</t>
  </si>
  <si>
    <t>20</t>
  </si>
  <si>
    <t>5910082068</t>
  </si>
  <si>
    <t>Opravná strojní reprofilace výhybky jednoduché všech soustav hloubky do 2 mm s úhlem odbočení 1:26,5-2500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</si>
  <si>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1268204205</t>
  </si>
  <si>
    <t>5910082074</t>
  </si>
  <si>
    <t>Opravná strojní reprofilace výhybky jednoduché všech soustav hloubky do 2 mm s úhlem odbočení J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</si>
  <si>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421932689</t>
  </si>
  <si>
    <t>22</t>
  </si>
  <si>
    <t>5910082075</t>
  </si>
  <si>
    <t>Opravná strojní reprofilace výhybky jednoduché všech soustav hloubky do 2 mm s úhlem odbočení J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</si>
  <si>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758928847</t>
  </si>
  <si>
    <t>23</t>
  </si>
  <si>
    <t>5910082076</t>
  </si>
  <si>
    <t>Opravná strojní reprofilace výhybky jednoduché všech soustav hloubky do 2 mm s úhlem odbočení J 5°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</si>
  <si>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2003854405</t>
  </si>
  <si>
    <t>24</t>
  </si>
  <si>
    <t>5910084015</t>
  </si>
  <si>
    <t>Opravná strojní reprofilace výhybkové konstrukce všech soustav hloubky do 2 mm s úhlem odbočení SDKS 12°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</si>
  <si>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-846789821</t>
  </si>
  <si>
    <t>25</t>
  </si>
  <si>
    <t>5910084020</t>
  </si>
  <si>
    <t>Opravná strojní reprofilace výhybkové konstrukce všech soustav hloubky do 2 mm s úhlem odbočení SDKS 14°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</si>
  <si>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-131617282</t>
  </si>
  <si>
    <t>Přes 2 mm</t>
  </si>
  <si>
    <t>Opravná reprofilace do hloubky větší než 2 mm</t>
  </si>
  <si>
    <t>26</t>
  </si>
  <si>
    <t>5910084105</t>
  </si>
  <si>
    <t>Opravná strojní reprofilace výhybkové konstrukce všech soustav hloubky přes 2 mm s úhlem odbočení SDKS 1:9 - 190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</si>
  <si>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-1796053493</t>
  </si>
  <si>
    <t>27</t>
  </si>
  <si>
    <t>5910084110</t>
  </si>
  <si>
    <t>Opravná strojní reprofilace výhybkové konstrukce všech soustav hloubky přes 2 mm s úhlem odbočení SDKS 1:11 - 300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</si>
  <si>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-308093928</t>
  </si>
  <si>
    <t>28</t>
  </si>
  <si>
    <t>5910083101</t>
  </si>
  <si>
    <t>Opravná strojní reprofilace výhybky křižovatkové všech soustav hloubky přes 2 mm s úhlem odbočení C 1:7,5-190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</si>
  <si>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-1140039817</t>
  </si>
  <si>
    <t>29</t>
  </si>
  <si>
    <t>5910083105</t>
  </si>
  <si>
    <t>Opravná strojní reprofilace výhybky křižovatkové všech soustav hloubky přes 2 mm s úhlem odbočení C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</si>
  <si>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-602515538</t>
  </si>
  <si>
    <t>30</t>
  </si>
  <si>
    <t>5910082105</t>
  </si>
  <si>
    <t>Opravná strojní reprofilace výhybky jednoduché všech soustav hloubky přes 2 mm s úhlem odbočení J 1:5,7-230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</si>
  <si>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91106890</t>
  </si>
  <si>
    <t>31</t>
  </si>
  <si>
    <t>5910082110</t>
  </si>
  <si>
    <t>Opravná strojní reprofilace výhybky jednoduché všech soustav hloubky přes 2 mm s úhlem odbočení (7,5)-150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</si>
  <si>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1618558026</t>
  </si>
  <si>
    <t>32</t>
  </si>
  <si>
    <t>5910082120</t>
  </si>
  <si>
    <t>Opravná strojní reprofilace výhybky jednoduché všech soustav hloubky přes 2 mm s úhlem odbočení J 1:9-190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</si>
  <si>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-913660534</t>
  </si>
  <si>
    <t>33</t>
  </si>
  <si>
    <t>5910082125</t>
  </si>
  <si>
    <t>Opravná strojní reprofilace výhybky jednoduché všech soustav hloubky přes 2 mm s úhlem odbočení J 1:9 (11)-300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</si>
  <si>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1881067959</t>
  </si>
  <si>
    <t>34</t>
  </si>
  <si>
    <t>5910082130</t>
  </si>
  <si>
    <t>Opravná strojní reprofilace výhybky jednoduché všech soustav hloubky přes 2 mm s úhlem odbočení J 1:9 (11)-300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</si>
  <si>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-191067917</t>
  </si>
  <si>
    <t>35</t>
  </si>
  <si>
    <t>5910082140</t>
  </si>
  <si>
    <t>Opravná strojní reprofilace výhybky jednoduché všech soustav hloubky přes 2 mm s úhlem odbočení J 1:12-500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</si>
  <si>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-1845312023</t>
  </si>
  <si>
    <t>36</t>
  </si>
  <si>
    <t>5910082145</t>
  </si>
  <si>
    <t>Opravná strojní reprofilace výhybky jednoduché všech soustav hloubky přes 2 mm s úhlem odbočení J 1:12-500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</si>
  <si>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1261788338</t>
  </si>
  <si>
    <t>37</t>
  </si>
  <si>
    <t>5910082150</t>
  </si>
  <si>
    <t>Opravná strojní reprofilace výhybky jednoduché všech soustav hloubky přes 2 mm s úhlem odbočení J 1:14-760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</si>
  <si>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-1027388757</t>
  </si>
  <si>
    <t>38</t>
  </si>
  <si>
    <t>5910082155</t>
  </si>
  <si>
    <t>Opravná strojní reprofilace výhybky jednoduché všech soustav hloubky přes 2 mm s úhlem odbočení J 1:14-760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</si>
  <si>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-1521448197</t>
  </si>
  <si>
    <t>39</t>
  </si>
  <si>
    <t>5910082160</t>
  </si>
  <si>
    <t>Opravná strojní reprofilace výhybky jednoduché všech soustav hloubky přes 2 mm s úhlem odbočení J 1:18,5-1200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</si>
  <si>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-1446756862</t>
  </si>
  <si>
    <t>40</t>
  </si>
  <si>
    <t>5910082165</t>
  </si>
  <si>
    <t>Opravná strojní reprofilace výhybky jednoduché všech soustav hloubky přes 2 mm s úhlem odbočení J 1:18,5-1200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</si>
  <si>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2022007358</t>
  </si>
  <si>
    <t>41</t>
  </si>
  <si>
    <t>5910082170</t>
  </si>
  <si>
    <t>Opravná strojní reprofilace výhybky jednoduché všech soustav hloubky přes 2 mm s úhlem odbočení 1:26,5-2500 s PHS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</si>
  <si>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1178896044</t>
  </si>
  <si>
    <t>42</t>
  </si>
  <si>
    <t>5910082174</t>
  </si>
  <si>
    <t>Opravná strojní reprofilace výhybky jednoduché všech soustav hloubky přes 2 mm s úhlem odbočení J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</si>
  <si>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1116376342</t>
  </si>
  <si>
    <t>43</t>
  </si>
  <si>
    <t>5910082175</t>
  </si>
  <si>
    <t>Opravná strojní reprofilace výhybky jednoduché všech soustav hloubky přes 2 mm s úhlem odbočení J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</si>
  <si>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-1912221789</t>
  </si>
  <si>
    <t>44</t>
  </si>
  <si>
    <t>5910082176</t>
  </si>
  <si>
    <t>Opravná strojní reprofilace výhybky jednoduché všech soustav hloubky přes 2 mm s úhlem odbočení J 5°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jednostranné, oboustranné, obloukové stupňové i poměrové. 3. Měrnou jednotkou je 1 výhybka.</t>
  </si>
  <si>
    <t>-2116226024</t>
  </si>
  <si>
    <t>45</t>
  </si>
  <si>
    <t>5910083015</t>
  </si>
  <si>
    <t>Opravná strojní reprofilace výhybky křižovatkové všech soustav hloubky do 2 mm s úhlem odbočení C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</si>
  <si>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-63628537</t>
  </si>
  <si>
    <t>46</t>
  </si>
  <si>
    <t>5910083020</t>
  </si>
  <si>
    <t>Opravná strojní reprofilace výhybky křižovatkové všech soustav hloubky do 2 mm s úhlem odbočení C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</si>
  <si>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-418090280</t>
  </si>
  <si>
    <t>47</t>
  </si>
  <si>
    <t>5910083115</t>
  </si>
  <si>
    <t>Opravná strojní reprofilace výhybky křižovatkové všech soustav hloubky přes 2 mm s úhlem odbočení C 6°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</si>
  <si>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-1364473905</t>
  </si>
  <si>
    <t>48</t>
  </si>
  <si>
    <t>5910083120</t>
  </si>
  <si>
    <t>Opravná strojní reprofilace výhybky křižovatkové všech soustav hloubky přes 2 mm s úhlem odbočení C 7°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výhybky první i druhé generace a výhybky obloukové. 2. Položka platí pro výhybky stupňové i poměrové. 3. Měrnou jednotkou je 1 výhybka.</t>
  </si>
  <si>
    <t>157920604</t>
  </si>
  <si>
    <t>49</t>
  </si>
  <si>
    <t>5910084115</t>
  </si>
  <si>
    <t>Opravná strojní reprofilace výhybkové konstrukce všech soustav hloubky přes 2 mm s úhlem odbočení SDKS 12°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</si>
  <si>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-331954227</t>
  </si>
  <si>
    <t>50</t>
  </si>
  <si>
    <t>5910084120</t>
  </si>
  <si>
    <t>Opravná strojní reprofilace výhybkové konstrukce všech soustav hloubky přes 2 mm s úhlem odbočení SDKS 14° Poznámka: 1. Cena obsahuje náklady na demontáž a montáž zařízení bránící práci stroje (přejezdy MIBY atd.), kontinuální odstranění vad head checking, vlnkovitosti a převalků, skluzových vln a povrchových vad, optimalizaci příčného profilu a geometrie hlavy kolejnice mechanizací včetně záznamu měření, ruční dobroušení jazyků, opornic a srdcovky, zakrytí kluzných stoliček a závěrů, jejich očištění a ošetření, zajištění požární bezpečnosti, likvidaci odpadu po broušení a náklady na přepravu stroje a broušení koleje 5 metrů před a za výhybkou. Položka platí pro výhybkové konstrukce první i druhé generace a výhybkové konstrukce obloukové. 2. Měrnou jednotkou je 1 výhybková konstrukce.</t>
  </si>
  <si>
    <t>-1675562958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</si>
</sst>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39" t="s">
        <v>1</v>
      </c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R5" s="16"/>
      <c r="BE5" s="13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41" t="s">
        <v>16</v>
      </c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R6" s="16"/>
      <c r="BE6" s="137"/>
      <c r="BS6" s="13" t="s">
        <v>6</v>
      </c>
    </row>
    <row r="7" spans="1:74" ht="12" customHeight="1">
      <c r="B7" s="16"/>
      <c r="D7" s="23" t="s">
        <v>17</v>
      </c>
      <c r="K7" s="21" t="s">
        <v>18</v>
      </c>
      <c r="AK7" s="23" t="s">
        <v>19</v>
      </c>
      <c r="AN7" s="21" t="s">
        <v>18</v>
      </c>
      <c r="AR7" s="16"/>
      <c r="BE7" s="137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37"/>
      <c r="BS8" s="13" t="s">
        <v>6</v>
      </c>
    </row>
    <row r="9" spans="1:74" ht="14.45" customHeight="1">
      <c r="B9" s="16"/>
      <c r="AR9" s="16"/>
      <c r="BE9" s="137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18</v>
      </c>
      <c r="AR10" s="16"/>
      <c r="BE10" s="137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18</v>
      </c>
      <c r="AR11" s="16"/>
      <c r="BE11" s="137"/>
      <c r="BS11" s="13" t="s">
        <v>6</v>
      </c>
    </row>
    <row r="12" spans="1:74" ht="6.95" customHeight="1">
      <c r="B12" s="16"/>
      <c r="AR12" s="16"/>
      <c r="BE12" s="137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37"/>
      <c r="BS13" s="13" t="s">
        <v>6</v>
      </c>
    </row>
    <row r="14" spans="1:74">
      <c r="B14" s="16"/>
      <c r="E14" s="142" t="s">
        <v>29</v>
      </c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23" t="s">
        <v>27</v>
      </c>
      <c r="AN14" s="25" t="s">
        <v>29</v>
      </c>
      <c r="AR14" s="16"/>
      <c r="BE14" s="137"/>
      <c r="BS14" s="13" t="s">
        <v>6</v>
      </c>
    </row>
    <row r="15" spans="1:74" ht="6.95" customHeight="1">
      <c r="B15" s="16"/>
      <c r="AR15" s="16"/>
      <c r="BE15" s="137"/>
      <c r="BS15" s="13" t="s">
        <v>4</v>
      </c>
    </row>
    <row r="16" spans="1:74" ht="12" customHeight="1">
      <c r="B16" s="16"/>
      <c r="D16" s="23" t="s">
        <v>30</v>
      </c>
      <c r="AK16" s="23" t="s">
        <v>25</v>
      </c>
      <c r="AN16" s="21" t="s">
        <v>18</v>
      </c>
      <c r="AR16" s="16"/>
      <c r="BE16" s="137"/>
      <c r="BS16" s="13" t="s">
        <v>4</v>
      </c>
    </row>
    <row r="17" spans="2:71" ht="18.399999999999999" customHeight="1">
      <c r="B17" s="16"/>
      <c r="E17" s="21" t="s">
        <v>21</v>
      </c>
      <c r="AK17" s="23" t="s">
        <v>27</v>
      </c>
      <c r="AN17" s="21" t="s">
        <v>18</v>
      </c>
      <c r="AR17" s="16"/>
      <c r="BE17" s="137"/>
      <c r="BS17" s="13" t="s">
        <v>31</v>
      </c>
    </row>
    <row r="18" spans="2:71" ht="6.95" customHeight="1">
      <c r="B18" s="16"/>
      <c r="AR18" s="16"/>
      <c r="BE18" s="137"/>
      <c r="BS18" s="13" t="s">
        <v>6</v>
      </c>
    </row>
    <row r="19" spans="2:71" ht="12" customHeight="1">
      <c r="B19" s="16"/>
      <c r="D19" s="23" t="s">
        <v>32</v>
      </c>
      <c r="AK19" s="23" t="s">
        <v>25</v>
      </c>
      <c r="AN19" s="21" t="s">
        <v>18</v>
      </c>
      <c r="AR19" s="16"/>
      <c r="BE19" s="137"/>
      <c r="BS19" s="13" t="s">
        <v>6</v>
      </c>
    </row>
    <row r="20" spans="2:71" ht="18.399999999999999" customHeight="1">
      <c r="B20" s="16"/>
      <c r="E20" s="21" t="s">
        <v>33</v>
      </c>
      <c r="AK20" s="23" t="s">
        <v>27</v>
      </c>
      <c r="AN20" s="21" t="s">
        <v>18</v>
      </c>
      <c r="AR20" s="16"/>
      <c r="BE20" s="137"/>
      <c r="BS20" s="13" t="s">
        <v>4</v>
      </c>
    </row>
    <row r="21" spans="2:71" ht="6.95" customHeight="1">
      <c r="B21" s="16"/>
      <c r="AR21" s="16"/>
      <c r="BE21" s="137"/>
    </row>
    <row r="22" spans="2:71" ht="12" customHeight="1">
      <c r="B22" s="16"/>
      <c r="D22" s="23" t="s">
        <v>34</v>
      </c>
      <c r="AR22" s="16"/>
      <c r="BE22" s="137"/>
    </row>
    <row r="23" spans="2:71" ht="35.25" customHeight="1">
      <c r="B23" s="16"/>
      <c r="E23" s="144" t="s">
        <v>35</v>
      </c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R23" s="16"/>
      <c r="BE23" s="137"/>
    </row>
    <row r="24" spans="2:71" ht="6.95" customHeight="1">
      <c r="B24" s="16"/>
      <c r="AR24" s="16"/>
      <c r="BE24" s="13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37"/>
    </row>
    <row r="26" spans="2:71" s="1" customFormat="1" ht="25.9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45">
        <f>ROUND(AG54,2)</f>
        <v>0</v>
      </c>
      <c r="AL26" s="146"/>
      <c r="AM26" s="146"/>
      <c r="AN26" s="146"/>
      <c r="AO26" s="146"/>
      <c r="AR26" s="28"/>
      <c r="BE26" s="137"/>
    </row>
    <row r="27" spans="2:71" s="1" customFormat="1" ht="6.95" customHeight="1">
      <c r="B27" s="28"/>
      <c r="AR27" s="28"/>
      <c r="BE27" s="137"/>
    </row>
    <row r="28" spans="2:71" s="1" customFormat="1">
      <c r="B28" s="28"/>
      <c r="L28" s="147" t="s">
        <v>37</v>
      </c>
      <c r="M28" s="147"/>
      <c r="N28" s="147"/>
      <c r="O28" s="147"/>
      <c r="P28" s="147"/>
      <c r="W28" s="147" t="s">
        <v>38</v>
      </c>
      <c r="X28" s="147"/>
      <c r="Y28" s="147"/>
      <c r="Z28" s="147"/>
      <c r="AA28" s="147"/>
      <c r="AB28" s="147"/>
      <c r="AC28" s="147"/>
      <c r="AD28" s="147"/>
      <c r="AE28" s="147"/>
      <c r="AK28" s="147" t="s">
        <v>39</v>
      </c>
      <c r="AL28" s="147"/>
      <c r="AM28" s="147"/>
      <c r="AN28" s="147"/>
      <c r="AO28" s="147"/>
      <c r="AR28" s="28"/>
      <c r="BE28" s="137"/>
    </row>
    <row r="29" spans="2:71" s="2" customFormat="1" ht="14.45" customHeight="1">
      <c r="B29" s="32"/>
      <c r="D29" s="23" t="s">
        <v>40</v>
      </c>
      <c r="F29" s="23" t="s">
        <v>41</v>
      </c>
      <c r="L29" s="150">
        <v>0.21</v>
      </c>
      <c r="M29" s="149"/>
      <c r="N29" s="149"/>
      <c r="O29" s="149"/>
      <c r="P29" s="149"/>
      <c r="W29" s="148">
        <f>ROUND(AZ54, 2)</f>
        <v>0</v>
      </c>
      <c r="X29" s="149"/>
      <c r="Y29" s="149"/>
      <c r="Z29" s="149"/>
      <c r="AA29" s="149"/>
      <c r="AB29" s="149"/>
      <c r="AC29" s="149"/>
      <c r="AD29" s="149"/>
      <c r="AE29" s="149"/>
      <c r="AK29" s="148">
        <f>ROUND(AV54, 2)</f>
        <v>0</v>
      </c>
      <c r="AL29" s="149"/>
      <c r="AM29" s="149"/>
      <c r="AN29" s="149"/>
      <c r="AO29" s="149"/>
      <c r="AR29" s="32"/>
      <c r="BE29" s="138"/>
    </row>
    <row r="30" spans="2:71" s="2" customFormat="1" ht="14.45" customHeight="1">
      <c r="B30" s="32"/>
      <c r="F30" s="23" t="s">
        <v>42</v>
      </c>
      <c r="L30" s="150">
        <v>0.12</v>
      </c>
      <c r="M30" s="149"/>
      <c r="N30" s="149"/>
      <c r="O30" s="149"/>
      <c r="P30" s="149"/>
      <c r="W30" s="148">
        <f>ROUND(BA54, 2)</f>
        <v>0</v>
      </c>
      <c r="X30" s="149"/>
      <c r="Y30" s="149"/>
      <c r="Z30" s="149"/>
      <c r="AA30" s="149"/>
      <c r="AB30" s="149"/>
      <c r="AC30" s="149"/>
      <c r="AD30" s="149"/>
      <c r="AE30" s="149"/>
      <c r="AK30" s="148">
        <f>ROUND(AW54, 2)</f>
        <v>0</v>
      </c>
      <c r="AL30" s="149"/>
      <c r="AM30" s="149"/>
      <c r="AN30" s="149"/>
      <c r="AO30" s="149"/>
      <c r="AR30" s="32"/>
      <c r="BE30" s="138"/>
    </row>
    <row r="31" spans="2:71" s="2" customFormat="1" ht="14.45" hidden="1" customHeight="1">
      <c r="B31" s="32"/>
      <c r="F31" s="23" t="s">
        <v>43</v>
      </c>
      <c r="L31" s="150">
        <v>0.21</v>
      </c>
      <c r="M31" s="149"/>
      <c r="N31" s="149"/>
      <c r="O31" s="149"/>
      <c r="P31" s="149"/>
      <c r="W31" s="148">
        <f>ROUND(BB54, 2)</f>
        <v>0</v>
      </c>
      <c r="X31" s="149"/>
      <c r="Y31" s="149"/>
      <c r="Z31" s="149"/>
      <c r="AA31" s="149"/>
      <c r="AB31" s="149"/>
      <c r="AC31" s="149"/>
      <c r="AD31" s="149"/>
      <c r="AE31" s="149"/>
      <c r="AK31" s="148">
        <v>0</v>
      </c>
      <c r="AL31" s="149"/>
      <c r="AM31" s="149"/>
      <c r="AN31" s="149"/>
      <c r="AO31" s="149"/>
      <c r="AR31" s="32"/>
      <c r="BE31" s="138"/>
    </row>
    <row r="32" spans="2:71" s="2" customFormat="1" ht="14.45" hidden="1" customHeight="1">
      <c r="B32" s="32"/>
      <c r="F32" s="23" t="s">
        <v>44</v>
      </c>
      <c r="L32" s="150">
        <v>0.12</v>
      </c>
      <c r="M32" s="149"/>
      <c r="N32" s="149"/>
      <c r="O32" s="149"/>
      <c r="P32" s="149"/>
      <c r="W32" s="148">
        <f>ROUND(BC54, 2)</f>
        <v>0</v>
      </c>
      <c r="X32" s="149"/>
      <c r="Y32" s="149"/>
      <c r="Z32" s="149"/>
      <c r="AA32" s="149"/>
      <c r="AB32" s="149"/>
      <c r="AC32" s="149"/>
      <c r="AD32" s="149"/>
      <c r="AE32" s="149"/>
      <c r="AK32" s="148">
        <v>0</v>
      </c>
      <c r="AL32" s="149"/>
      <c r="AM32" s="149"/>
      <c r="AN32" s="149"/>
      <c r="AO32" s="149"/>
      <c r="AR32" s="32"/>
      <c r="BE32" s="138"/>
    </row>
    <row r="33" spans="2:44" s="2" customFormat="1" ht="14.45" hidden="1" customHeight="1">
      <c r="B33" s="32"/>
      <c r="F33" s="23" t="s">
        <v>45</v>
      </c>
      <c r="L33" s="150">
        <v>0</v>
      </c>
      <c r="M33" s="149"/>
      <c r="N33" s="149"/>
      <c r="O33" s="149"/>
      <c r="P33" s="149"/>
      <c r="W33" s="148">
        <f>ROUND(BD54, 2)</f>
        <v>0</v>
      </c>
      <c r="X33" s="149"/>
      <c r="Y33" s="149"/>
      <c r="Z33" s="149"/>
      <c r="AA33" s="149"/>
      <c r="AB33" s="149"/>
      <c r="AC33" s="149"/>
      <c r="AD33" s="149"/>
      <c r="AE33" s="149"/>
      <c r="AK33" s="148">
        <v>0</v>
      </c>
      <c r="AL33" s="149"/>
      <c r="AM33" s="149"/>
      <c r="AN33" s="149"/>
      <c r="AO33" s="149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51" t="s">
        <v>48</v>
      </c>
      <c r="Y35" s="152"/>
      <c r="Z35" s="152"/>
      <c r="AA35" s="152"/>
      <c r="AB35" s="152"/>
      <c r="AC35" s="35"/>
      <c r="AD35" s="35"/>
      <c r="AE35" s="35"/>
      <c r="AF35" s="35"/>
      <c r="AG35" s="35"/>
      <c r="AH35" s="35"/>
      <c r="AI35" s="35"/>
      <c r="AJ35" s="35"/>
      <c r="AK35" s="153">
        <f>SUM(AK26:AK33)</f>
        <v>0</v>
      </c>
      <c r="AL35" s="152"/>
      <c r="AM35" s="152"/>
      <c r="AN35" s="152"/>
      <c r="AO35" s="154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5" customHeight="1">
      <c r="B42" s="28"/>
      <c r="C42" s="17" t="s">
        <v>49</v>
      </c>
      <c r="AR42" s="28"/>
    </row>
    <row r="43" spans="2:44" s="1" customFormat="1" ht="6.95" customHeight="1">
      <c r="B43" s="28"/>
      <c r="AR43" s="28"/>
    </row>
    <row r="44" spans="2:44" s="3" customFormat="1" ht="12" customHeight="1">
      <c r="B44" s="41"/>
      <c r="C44" s="23" t="s">
        <v>13</v>
      </c>
      <c r="L44" s="3" t="str">
        <f>K5</f>
        <v>VZ</v>
      </c>
      <c r="AR44" s="41"/>
    </row>
    <row r="45" spans="2:44" s="4" customFormat="1" ht="36.950000000000003" customHeight="1">
      <c r="B45" s="42"/>
      <c r="C45" s="43" t="s">
        <v>15</v>
      </c>
      <c r="L45" s="155" t="str">
        <f>K6</f>
        <v>Provádění strojní opravné reprofilace výhybek pro OŘ Praha 2025-2027</v>
      </c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R45" s="42"/>
    </row>
    <row r="46" spans="2:44" s="1" customFormat="1" ht="6.95" customHeight="1">
      <c r="B46" s="28"/>
      <c r="AR46" s="28"/>
    </row>
    <row r="47" spans="2:44" s="1" customFormat="1" ht="12" customHeight="1">
      <c r="B47" s="28"/>
      <c r="C47" s="23" t="s">
        <v>20</v>
      </c>
      <c r="L47" s="44" t="str">
        <f>IF(K8="","",K8)</f>
        <v xml:space="preserve"> </v>
      </c>
      <c r="AI47" s="23" t="s">
        <v>22</v>
      </c>
      <c r="AM47" s="157" t="str">
        <f>IF(AN8= "","",AN8)</f>
        <v>28. 5. 2025</v>
      </c>
      <c r="AN47" s="157"/>
      <c r="AR47" s="28"/>
    </row>
    <row r="48" spans="2:44" s="1" customFormat="1" ht="6.95" customHeight="1">
      <c r="B48" s="28"/>
      <c r="AR48" s="28"/>
    </row>
    <row r="49" spans="1:90" s="1" customFormat="1" ht="15.2" customHeight="1">
      <c r="B49" s="28"/>
      <c r="C49" s="23" t="s">
        <v>24</v>
      </c>
      <c r="L49" s="3" t="str">
        <f>IF(E11= "","",E11)</f>
        <v>Ing. Aleš Bednář</v>
      </c>
      <c r="AI49" s="23" t="s">
        <v>30</v>
      </c>
      <c r="AM49" s="158" t="str">
        <f>IF(E17="","",E17)</f>
        <v xml:space="preserve"> </v>
      </c>
      <c r="AN49" s="159"/>
      <c r="AO49" s="159"/>
      <c r="AP49" s="159"/>
      <c r="AR49" s="28"/>
      <c r="AS49" s="160" t="s">
        <v>50</v>
      </c>
      <c r="AT49" s="161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0" s="1" customFormat="1" ht="15.2" customHeight="1">
      <c r="B50" s="28"/>
      <c r="C50" s="23" t="s">
        <v>28</v>
      </c>
      <c r="L50" s="3" t="str">
        <f>IF(E14= "Vyplň údaj","",E14)</f>
        <v/>
      </c>
      <c r="AI50" s="23" t="s">
        <v>32</v>
      </c>
      <c r="AM50" s="158" t="str">
        <f>IF(E20="","",E20)</f>
        <v>Bc. Jan Prokop</v>
      </c>
      <c r="AN50" s="159"/>
      <c r="AO50" s="159"/>
      <c r="AP50" s="159"/>
      <c r="AR50" s="28"/>
      <c r="AS50" s="162"/>
      <c r="AT50" s="163"/>
      <c r="BD50" s="49"/>
    </row>
    <row r="51" spans="1:90" s="1" customFormat="1" ht="10.9" customHeight="1">
      <c r="B51" s="28"/>
      <c r="AR51" s="28"/>
      <c r="AS51" s="162"/>
      <c r="AT51" s="163"/>
      <c r="BD51" s="49"/>
    </row>
    <row r="52" spans="1:90" s="1" customFormat="1" ht="29.25" customHeight="1">
      <c r="B52" s="28"/>
      <c r="C52" s="164" t="s">
        <v>51</v>
      </c>
      <c r="D52" s="165"/>
      <c r="E52" s="165"/>
      <c r="F52" s="165"/>
      <c r="G52" s="165"/>
      <c r="H52" s="50"/>
      <c r="I52" s="166" t="s">
        <v>52</v>
      </c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7" t="s">
        <v>53</v>
      </c>
      <c r="AH52" s="165"/>
      <c r="AI52" s="165"/>
      <c r="AJ52" s="165"/>
      <c r="AK52" s="165"/>
      <c r="AL52" s="165"/>
      <c r="AM52" s="165"/>
      <c r="AN52" s="166" t="s">
        <v>54</v>
      </c>
      <c r="AO52" s="165"/>
      <c r="AP52" s="165"/>
      <c r="AQ52" s="51" t="s">
        <v>55</v>
      </c>
      <c r="AR52" s="28"/>
      <c r="AS52" s="52" t="s">
        <v>56</v>
      </c>
      <c r="AT52" s="53" t="s">
        <v>57</v>
      </c>
      <c r="AU52" s="53" t="s">
        <v>58</v>
      </c>
      <c r="AV52" s="53" t="s">
        <v>59</v>
      </c>
      <c r="AW52" s="53" t="s">
        <v>60</v>
      </c>
      <c r="AX52" s="53" t="s">
        <v>61</v>
      </c>
      <c r="AY52" s="53" t="s">
        <v>62</v>
      </c>
      <c r="AZ52" s="53" t="s">
        <v>63</v>
      </c>
      <c r="BA52" s="53" t="s">
        <v>64</v>
      </c>
      <c r="BB52" s="53" t="s">
        <v>65</v>
      </c>
      <c r="BC52" s="53" t="s">
        <v>66</v>
      </c>
      <c r="BD52" s="54" t="s">
        <v>67</v>
      </c>
    </row>
    <row r="53" spans="1:90" s="1" customFormat="1" ht="10.9" customHeight="1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0" s="5" customFormat="1" ht="32.450000000000003" customHeight="1">
      <c r="B54" s="56"/>
      <c r="C54" s="57" t="s">
        <v>68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171">
        <f>ROUND(AG55,2)</f>
        <v>0</v>
      </c>
      <c r="AH54" s="171"/>
      <c r="AI54" s="171"/>
      <c r="AJ54" s="171"/>
      <c r="AK54" s="171"/>
      <c r="AL54" s="171"/>
      <c r="AM54" s="171"/>
      <c r="AN54" s="172">
        <f>SUM(AG54,AT54)</f>
        <v>0</v>
      </c>
      <c r="AO54" s="172"/>
      <c r="AP54" s="172"/>
      <c r="AQ54" s="60" t="s">
        <v>18</v>
      </c>
      <c r="AR54" s="56"/>
      <c r="AS54" s="61">
        <f>ROUND(AS55,2)</f>
        <v>0</v>
      </c>
      <c r="AT54" s="62">
        <f>ROUND(SUM(AV54:AW54),2)</f>
        <v>0</v>
      </c>
      <c r="AU54" s="63">
        <f>ROUND(AU55,5)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ROUND(AZ55,2)</f>
        <v>0</v>
      </c>
      <c r="BA54" s="62">
        <f>ROUND(BA55,2)</f>
        <v>0</v>
      </c>
      <c r="BB54" s="62">
        <f>ROUND(BB55,2)</f>
        <v>0</v>
      </c>
      <c r="BC54" s="62">
        <f>ROUND(BC55,2)</f>
        <v>0</v>
      </c>
      <c r="BD54" s="64">
        <f>ROUND(BD55,2)</f>
        <v>0</v>
      </c>
      <c r="BS54" s="65" t="s">
        <v>69</v>
      </c>
      <c r="BT54" s="65" t="s">
        <v>70</v>
      </c>
      <c r="BV54" s="65" t="s">
        <v>71</v>
      </c>
      <c r="BW54" s="65" t="s">
        <v>5</v>
      </c>
      <c r="BX54" s="65" t="s">
        <v>72</v>
      </c>
      <c r="CL54" s="65" t="s">
        <v>18</v>
      </c>
    </row>
    <row r="55" spans="1:90" s="6" customFormat="1" ht="24.75" customHeight="1">
      <c r="A55" s="66" t="s">
        <v>73</v>
      </c>
      <c r="B55" s="67"/>
      <c r="C55" s="68"/>
      <c r="D55" s="170" t="s">
        <v>1</v>
      </c>
      <c r="E55" s="170"/>
      <c r="F55" s="170"/>
      <c r="G55" s="170"/>
      <c r="H55" s="170"/>
      <c r="I55" s="69"/>
      <c r="J55" s="170" t="s">
        <v>16</v>
      </c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68">
        <f>'VZ - Provádění strojní op...'!J28</f>
        <v>0</v>
      </c>
      <c r="AH55" s="169"/>
      <c r="AI55" s="169"/>
      <c r="AJ55" s="169"/>
      <c r="AK55" s="169"/>
      <c r="AL55" s="169"/>
      <c r="AM55" s="169"/>
      <c r="AN55" s="168">
        <f>SUM(AG55,AT55)</f>
        <v>0</v>
      </c>
      <c r="AO55" s="169"/>
      <c r="AP55" s="169"/>
      <c r="AQ55" s="70" t="s">
        <v>74</v>
      </c>
      <c r="AR55" s="67"/>
      <c r="AS55" s="71">
        <v>0</v>
      </c>
      <c r="AT55" s="72">
        <f>ROUND(SUM(AV55:AW55),2)</f>
        <v>0</v>
      </c>
      <c r="AU55" s="73">
        <f>'VZ - Provádění strojní op...'!P77</f>
        <v>0</v>
      </c>
      <c r="AV55" s="72">
        <f>'VZ - Provádění strojní op...'!J31</f>
        <v>0</v>
      </c>
      <c r="AW55" s="72">
        <f>'VZ - Provádění strojní op...'!J32</f>
        <v>0</v>
      </c>
      <c r="AX55" s="72">
        <f>'VZ - Provádění strojní op...'!J33</f>
        <v>0</v>
      </c>
      <c r="AY55" s="72">
        <f>'VZ - Provádění strojní op...'!J34</f>
        <v>0</v>
      </c>
      <c r="AZ55" s="72">
        <f>'VZ - Provádění strojní op...'!F31</f>
        <v>0</v>
      </c>
      <c r="BA55" s="72">
        <f>'VZ - Provádění strojní op...'!F32</f>
        <v>0</v>
      </c>
      <c r="BB55" s="72">
        <f>'VZ - Provádění strojní op...'!F33</f>
        <v>0</v>
      </c>
      <c r="BC55" s="72">
        <f>'VZ - Provádění strojní op...'!F34</f>
        <v>0</v>
      </c>
      <c r="BD55" s="74">
        <f>'VZ - Provádění strojní op...'!F35</f>
        <v>0</v>
      </c>
      <c r="BT55" s="75" t="s">
        <v>75</v>
      </c>
      <c r="BU55" s="75" t="s">
        <v>76</v>
      </c>
      <c r="BV55" s="75" t="s">
        <v>71</v>
      </c>
      <c r="BW55" s="75" t="s">
        <v>5</v>
      </c>
      <c r="BX55" s="75" t="s">
        <v>72</v>
      </c>
      <c r="CL55" s="75" t="s">
        <v>18</v>
      </c>
    </row>
    <row r="56" spans="1:90" s="1" customFormat="1" ht="30" customHeight="1">
      <c r="B56" s="28"/>
      <c r="AR56" s="28"/>
    </row>
    <row r="57" spans="1:90" s="1" customFormat="1" ht="6.95" customHeight="1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</row>
  </sheetData>
  <sheetProtection algorithmName="SHA-512" hashValue="2UCMoyv8+YzmjeX7Dq57Mj9e8+WS4pcsK11+PhqO4Lg9wZK5BYBGrsrcHeeIX91PffJSGAL1r2Uf9tMsj2ncEA==" saltValue="ZK0/xjEGSiH8Uxqv35lVnFszMVCUfKAHHcjWDKWIL75QcWShyF1Nz3Psq3TYhdbUupsM8klsrUJ+GI+upSjzI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VZ - Provádění strojní op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2"/>
  <sheetViews>
    <sheetView showGridLines="0" tabSelected="1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AT2" s="13" t="s">
        <v>5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77</v>
      </c>
    </row>
    <row r="4" spans="2:46" ht="24.95" hidden="1" customHeight="1">
      <c r="B4" s="16"/>
      <c r="D4" s="17" t="s">
        <v>78</v>
      </c>
      <c r="L4" s="16"/>
      <c r="M4" s="76" t="s">
        <v>10</v>
      </c>
      <c r="AT4" s="13" t="s">
        <v>4</v>
      </c>
    </row>
    <row r="5" spans="2:46" ht="6.95" hidden="1" customHeight="1">
      <c r="B5" s="16"/>
      <c r="L5" s="16"/>
    </row>
    <row r="6" spans="2:46" s="1" customFormat="1" ht="12" hidden="1" customHeight="1">
      <c r="B6" s="28"/>
      <c r="D6" s="23" t="s">
        <v>15</v>
      </c>
      <c r="L6" s="28"/>
    </row>
    <row r="7" spans="2:46" s="1" customFormat="1" ht="30" hidden="1" customHeight="1">
      <c r="B7" s="28"/>
      <c r="E7" s="155" t="s">
        <v>16</v>
      </c>
      <c r="F7" s="173"/>
      <c r="G7" s="173"/>
      <c r="H7" s="173"/>
      <c r="L7" s="28"/>
    </row>
    <row r="8" spans="2:46" s="1" customFormat="1" ht="11.25" hidden="1">
      <c r="B8" s="28"/>
      <c r="L8" s="28"/>
    </row>
    <row r="9" spans="2:46" s="1" customFormat="1" ht="12" hidden="1" customHeight="1">
      <c r="B9" s="28"/>
      <c r="D9" s="23" t="s">
        <v>17</v>
      </c>
      <c r="F9" s="21" t="s">
        <v>18</v>
      </c>
      <c r="I9" s="23" t="s">
        <v>19</v>
      </c>
      <c r="J9" s="21" t="s">
        <v>18</v>
      </c>
      <c r="L9" s="28"/>
    </row>
    <row r="10" spans="2:46" s="1" customFormat="1" ht="12" hidden="1" customHeight="1">
      <c r="B10" s="28"/>
      <c r="D10" s="23" t="s">
        <v>20</v>
      </c>
      <c r="F10" s="21" t="s">
        <v>21</v>
      </c>
      <c r="I10" s="23" t="s">
        <v>22</v>
      </c>
      <c r="J10" s="45" t="str">
        <f>'Rekapitulace stavby'!AN8</f>
        <v>28. 5. 2025</v>
      </c>
      <c r="L10" s="28"/>
    </row>
    <row r="11" spans="2:46" s="1" customFormat="1" ht="10.9" hidden="1" customHeight="1">
      <c r="B11" s="28"/>
      <c r="L11" s="28"/>
    </row>
    <row r="12" spans="2:46" s="1" customFormat="1" ht="12" hidden="1" customHeight="1">
      <c r="B12" s="28"/>
      <c r="D12" s="23" t="s">
        <v>24</v>
      </c>
      <c r="I12" s="23" t="s">
        <v>25</v>
      </c>
      <c r="J12" s="21" t="s">
        <v>18</v>
      </c>
      <c r="L12" s="28"/>
    </row>
    <row r="13" spans="2:46" s="1" customFormat="1" ht="18" hidden="1" customHeight="1">
      <c r="B13" s="28"/>
      <c r="E13" s="21" t="s">
        <v>26</v>
      </c>
      <c r="I13" s="23" t="s">
        <v>27</v>
      </c>
      <c r="J13" s="21" t="s">
        <v>18</v>
      </c>
      <c r="L13" s="28"/>
    </row>
    <row r="14" spans="2:46" s="1" customFormat="1" ht="6.95" hidden="1" customHeight="1">
      <c r="B14" s="28"/>
      <c r="L14" s="28"/>
    </row>
    <row r="15" spans="2:46" s="1" customFormat="1" ht="12" hidden="1" customHeight="1">
      <c r="B15" s="28"/>
      <c r="D15" s="23" t="s">
        <v>28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hidden="1" customHeight="1">
      <c r="B16" s="28"/>
      <c r="E16" s="174" t="str">
        <f>'Rekapitulace stavby'!E14</f>
        <v>Vyplň údaj</v>
      </c>
      <c r="F16" s="139"/>
      <c r="G16" s="139"/>
      <c r="H16" s="139"/>
      <c r="I16" s="23" t="s">
        <v>27</v>
      </c>
      <c r="J16" s="24" t="str">
        <f>'Rekapitulace stavby'!AN14</f>
        <v>Vyplň údaj</v>
      </c>
      <c r="L16" s="28"/>
    </row>
    <row r="17" spans="2:12" s="1" customFormat="1" ht="6.95" hidden="1" customHeight="1">
      <c r="B17" s="28"/>
      <c r="L17" s="28"/>
    </row>
    <row r="18" spans="2:12" s="1" customFormat="1" ht="12" hidden="1" customHeight="1">
      <c r="B18" s="28"/>
      <c r="D18" s="23" t="s">
        <v>30</v>
      </c>
      <c r="I18" s="23" t="s">
        <v>25</v>
      </c>
      <c r="J18" s="21" t="str">
        <f>IF('Rekapitulace stavby'!AN16="","",'Rekapitulace stavby'!AN16)</f>
        <v/>
      </c>
      <c r="L18" s="28"/>
    </row>
    <row r="19" spans="2:12" s="1" customFormat="1" ht="18" hidden="1" customHeight="1">
      <c r="B19" s="28"/>
      <c r="E19" s="21" t="str">
        <f>IF('Rekapitulace stavby'!E17="","",'Rekapitulace stavby'!E17)</f>
        <v xml:space="preserve"> </v>
      </c>
      <c r="I19" s="23" t="s">
        <v>27</v>
      </c>
      <c r="J19" s="21" t="str">
        <f>IF('Rekapitulace stavby'!AN17="","",'Rekapitulace stavby'!AN17)</f>
        <v/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3" t="s">
        <v>32</v>
      </c>
      <c r="I21" s="23" t="s">
        <v>25</v>
      </c>
      <c r="J21" s="21" t="s">
        <v>18</v>
      </c>
      <c r="L21" s="28"/>
    </row>
    <row r="22" spans="2:12" s="1" customFormat="1" ht="18" hidden="1" customHeight="1">
      <c r="B22" s="28"/>
      <c r="E22" s="21" t="s">
        <v>33</v>
      </c>
      <c r="I22" s="23" t="s">
        <v>27</v>
      </c>
      <c r="J22" s="21" t="s">
        <v>18</v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3" t="s">
        <v>34</v>
      </c>
      <c r="L24" s="28"/>
    </row>
    <row r="25" spans="2:12" s="7" customFormat="1" ht="59.25" hidden="1" customHeight="1">
      <c r="B25" s="77"/>
      <c r="E25" s="144" t="s">
        <v>35</v>
      </c>
      <c r="F25" s="144"/>
      <c r="G25" s="144"/>
      <c r="H25" s="144"/>
      <c r="L25" s="77"/>
    </row>
    <row r="26" spans="2:12" s="1" customFormat="1" ht="6.95" hidden="1" customHeight="1">
      <c r="B26" s="28"/>
      <c r="L26" s="28"/>
    </row>
    <row r="27" spans="2:12" s="1" customFormat="1" ht="6.95" hidden="1" customHeight="1">
      <c r="B27" s="28"/>
      <c r="D27" s="46"/>
      <c r="E27" s="46"/>
      <c r="F27" s="46"/>
      <c r="G27" s="46"/>
      <c r="H27" s="46"/>
      <c r="I27" s="46"/>
      <c r="J27" s="46"/>
      <c r="K27" s="46"/>
      <c r="L27" s="28"/>
    </row>
    <row r="28" spans="2:12" s="1" customFormat="1" ht="25.35" hidden="1" customHeight="1">
      <c r="B28" s="28"/>
      <c r="D28" s="78" t="s">
        <v>36</v>
      </c>
      <c r="J28" s="59">
        <f>ROUND(J77, 2)</f>
        <v>0</v>
      </c>
      <c r="L28" s="28"/>
    </row>
    <row r="29" spans="2:12" s="1" customFormat="1" ht="6.95" hidden="1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14.45" hidden="1" customHeight="1">
      <c r="B30" s="28"/>
      <c r="F30" s="31" t="s">
        <v>38</v>
      </c>
      <c r="I30" s="31" t="s">
        <v>37</v>
      </c>
      <c r="J30" s="31" t="s">
        <v>39</v>
      </c>
      <c r="L30" s="28"/>
    </row>
    <row r="31" spans="2:12" s="1" customFormat="1" ht="14.45" hidden="1" customHeight="1">
      <c r="B31" s="28"/>
      <c r="D31" s="48" t="s">
        <v>40</v>
      </c>
      <c r="E31" s="23" t="s">
        <v>41</v>
      </c>
      <c r="F31" s="79">
        <f>ROUND((SUM(BE77:BE131)),  2)</f>
        <v>0</v>
      </c>
      <c r="I31" s="80">
        <v>0.21</v>
      </c>
      <c r="J31" s="79">
        <f>ROUND(((SUM(BE77:BE131))*I31),  2)</f>
        <v>0</v>
      </c>
      <c r="L31" s="28"/>
    </row>
    <row r="32" spans="2:12" s="1" customFormat="1" ht="14.45" hidden="1" customHeight="1">
      <c r="B32" s="28"/>
      <c r="E32" s="23" t="s">
        <v>42</v>
      </c>
      <c r="F32" s="79">
        <f>ROUND((SUM(BF77:BF131)),  2)</f>
        <v>0</v>
      </c>
      <c r="I32" s="80">
        <v>0.12</v>
      </c>
      <c r="J32" s="79">
        <f>ROUND(((SUM(BF77:BF131))*I32),  2)</f>
        <v>0</v>
      </c>
      <c r="L32" s="28"/>
    </row>
    <row r="33" spans="2:12" s="1" customFormat="1" ht="14.45" hidden="1" customHeight="1">
      <c r="B33" s="28"/>
      <c r="E33" s="23" t="s">
        <v>43</v>
      </c>
      <c r="F33" s="79">
        <f>ROUND((SUM(BG77:BG131)),  2)</f>
        <v>0</v>
      </c>
      <c r="I33" s="80">
        <v>0.21</v>
      </c>
      <c r="J33" s="79">
        <f>0</f>
        <v>0</v>
      </c>
      <c r="L33" s="28"/>
    </row>
    <row r="34" spans="2:12" s="1" customFormat="1" ht="14.45" hidden="1" customHeight="1">
      <c r="B34" s="28"/>
      <c r="E34" s="23" t="s">
        <v>44</v>
      </c>
      <c r="F34" s="79">
        <f>ROUND((SUM(BH77:BH131)),  2)</f>
        <v>0</v>
      </c>
      <c r="I34" s="80">
        <v>0.12</v>
      </c>
      <c r="J34" s="79">
        <f>0</f>
        <v>0</v>
      </c>
      <c r="L34" s="28"/>
    </row>
    <row r="35" spans="2:12" s="1" customFormat="1" ht="14.45" hidden="1" customHeight="1">
      <c r="B35" s="28"/>
      <c r="E35" s="23" t="s">
        <v>45</v>
      </c>
      <c r="F35" s="79">
        <f>ROUND((SUM(BI77:BI131)),  2)</f>
        <v>0</v>
      </c>
      <c r="I35" s="80">
        <v>0</v>
      </c>
      <c r="J35" s="79">
        <f>0</f>
        <v>0</v>
      </c>
      <c r="L35" s="28"/>
    </row>
    <row r="36" spans="2:12" s="1" customFormat="1" ht="6.95" hidden="1" customHeight="1">
      <c r="B36" s="28"/>
      <c r="L36" s="28"/>
    </row>
    <row r="37" spans="2:12" s="1" customFormat="1" ht="25.35" hidden="1" customHeight="1">
      <c r="B37" s="28"/>
      <c r="C37" s="81"/>
      <c r="D37" s="82" t="s">
        <v>46</v>
      </c>
      <c r="E37" s="50"/>
      <c r="F37" s="50"/>
      <c r="G37" s="83" t="s">
        <v>47</v>
      </c>
      <c r="H37" s="84" t="s">
        <v>48</v>
      </c>
      <c r="I37" s="50"/>
      <c r="J37" s="85">
        <f>SUM(J28:J35)</f>
        <v>0</v>
      </c>
      <c r="K37" s="86"/>
      <c r="L37" s="28"/>
    </row>
    <row r="38" spans="2:12" s="1" customFormat="1" ht="14.45" hidden="1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28"/>
    </row>
    <row r="39" spans="2:12" ht="11.25" hidden="1"/>
    <row r="40" spans="2:12" ht="11.25" hidden="1"/>
    <row r="41" spans="2:12" ht="11.25" hidden="1"/>
    <row r="42" spans="2:12" s="1" customFormat="1" ht="6.95" hidden="1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28"/>
    </row>
    <row r="43" spans="2:12" s="1" customFormat="1" ht="24.95" hidden="1" customHeight="1">
      <c r="B43" s="28"/>
      <c r="C43" s="17" t="s">
        <v>79</v>
      </c>
      <c r="L43" s="28"/>
    </row>
    <row r="44" spans="2:12" s="1" customFormat="1" ht="6.95" hidden="1" customHeight="1">
      <c r="B44" s="28"/>
      <c r="L44" s="28"/>
    </row>
    <row r="45" spans="2:12" s="1" customFormat="1" ht="12" hidden="1" customHeight="1">
      <c r="B45" s="28"/>
      <c r="C45" s="23" t="s">
        <v>15</v>
      </c>
      <c r="L45" s="28"/>
    </row>
    <row r="46" spans="2:12" s="1" customFormat="1" ht="30" hidden="1" customHeight="1">
      <c r="B46" s="28"/>
      <c r="E46" s="155" t="str">
        <f>E7</f>
        <v>Provádění strojní opravné reprofilace výhybek pro OŘ Praha 2025-2027</v>
      </c>
      <c r="F46" s="173"/>
      <c r="G46" s="173"/>
      <c r="H46" s="173"/>
      <c r="L46" s="28"/>
    </row>
    <row r="47" spans="2:12" s="1" customFormat="1" ht="6.95" hidden="1" customHeight="1">
      <c r="B47" s="28"/>
      <c r="L47" s="28"/>
    </row>
    <row r="48" spans="2:12" s="1" customFormat="1" ht="12" hidden="1" customHeight="1">
      <c r="B48" s="28"/>
      <c r="C48" s="23" t="s">
        <v>20</v>
      </c>
      <c r="F48" s="21" t="str">
        <f>F10</f>
        <v xml:space="preserve"> </v>
      </c>
      <c r="I48" s="23" t="s">
        <v>22</v>
      </c>
      <c r="J48" s="45" t="str">
        <f>IF(J10="","",J10)</f>
        <v>28. 5. 2025</v>
      </c>
      <c r="L48" s="28"/>
    </row>
    <row r="49" spans="2:47" s="1" customFormat="1" ht="6.95" hidden="1" customHeight="1">
      <c r="B49" s="28"/>
      <c r="L49" s="28"/>
    </row>
    <row r="50" spans="2:47" s="1" customFormat="1" ht="15.2" hidden="1" customHeight="1">
      <c r="B50" s="28"/>
      <c r="C50" s="23" t="s">
        <v>24</v>
      </c>
      <c r="F50" s="21" t="str">
        <f>E13</f>
        <v>Ing. Aleš Bednář</v>
      </c>
      <c r="I50" s="23" t="s">
        <v>30</v>
      </c>
      <c r="J50" s="26" t="str">
        <f>E19</f>
        <v xml:space="preserve"> </v>
      </c>
      <c r="L50" s="28"/>
    </row>
    <row r="51" spans="2:47" s="1" customFormat="1" ht="15.2" hidden="1" customHeight="1">
      <c r="B51" s="28"/>
      <c r="C51" s="23" t="s">
        <v>28</v>
      </c>
      <c r="F51" s="21" t="str">
        <f>IF(E16="","",E16)</f>
        <v>Vyplň údaj</v>
      </c>
      <c r="I51" s="23" t="s">
        <v>32</v>
      </c>
      <c r="J51" s="26" t="str">
        <f>E22</f>
        <v>Bc. Jan Prokop</v>
      </c>
      <c r="L51" s="28"/>
    </row>
    <row r="52" spans="2:47" s="1" customFormat="1" ht="10.35" hidden="1" customHeight="1">
      <c r="B52" s="28"/>
      <c r="L52" s="28"/>
    </row>
    <row r="53" spans="2:47" s="1" customFormat="1" ht="29.25" hidden="1" customHeight="1">
      <c r="B53" s="28"/>
      <c r="C53" s="87" t="s">
        <v>80</v>
      </c>
      <c r="D53" s="81"/>
      <c r="E53" s="81"/>
      <c r="F53" s="81"/>
      <c r="G53" s="81"/>
      <c r="H53" s="81"/>
      <c r="I53" s="81"/>
      <c r="J53" s="88" t="s">
        <v>81</v>
      </c>
      <c r="K53" s="81"/>
      <c r="L53" s="28"/>
    </row>
    <row r="54" spans="2:47" s="1" customFormat="1" ht="10.35" hidden="1" customHeight="1">
      <c r="B54" s="28"/>
      <c r="L54" s="28"/>
    </row>
    <row r="55" spans="2:47" s="1" customFormat="1" ht="22.9" hidden="1" customHeight="1">
      <c r="B55" s="28"/>
      <c r="C55" s="89" t="s">
        <v>68</v>
      </c>
      <c r="J55" s="59">
        <f>J77</f>
        <v>0</v>
      </c>
      <c r="L55" s="28"/>
      <c r="AU55" s="13" t="s">
        <v>82</v>
      </c>
    </row>
    <row r="56" spans="2:47" s="8" customFormat="1" ht="24.95" hidden="1" customHeight="1">
      <c r="B56" s="90"/>
      <c r="D56" s="91" t="s">
        <v>83</v>
      </c>
      <c r="E56" s="92"/>
      <c r="F56" s="92"/>
      <c r="G56" s="92"/>
      <c r="H56" s="92"/>
      <c r="I56" s="92"/>
      <c r="J56" s="93">
        <f>J78</f>
        <v>0</v>
      </c>
      <c r="L56" s="90"/>
    </row>
    <row r="57" spans="2:47" s="9" customFormat="1" ht="19.899999999999999" hidden="1" customHeight="1">
      <c r="B57" s="94"/>
      <c r="D57" s="95" t="s">
        <v>84</v>
      </c>
      <c r="E57" s="96"/>
      <c r="F57" s="96"/>
      <c r="G57" s="96"/>
      <c r="H57" s="96"/>
      <c r="I57" s="96"/>
      <c r="J57" s="97">
        <f>J79</f>
        <v>0</v>
      </c>
      <c r="L57" s="94"/>
    </row>
    <row r="58" spans="2:47" s="9" customFormat="1" ht="19.899999999999999" hidden="1" customHeight="1">
      <c r="B58" s="94"/>
      <c r="D58" s="95" t="s">
        <v>85</v>
      </c>
      <c r="E58" s="96"/>
      <c r="F58" s="96"/>
      <c r="G58" s="96"/>
      <c r="H58" s="96"/>
      <c r="I58" s="96"/>
      <c r="J58" s="97">
        <f>J83</f>
        <v>0</v>
      </c>
      <c r="L58" s="94"/>
    </row>
    <row r="59" spans="2:47" s="9" customFormat="1" ht="19.899999999999999" hidden="1" customHeight="1">
      <c r="B59" s="94"/>
      <c r="D59" s="95" t="s">
        <v>86</v>
      </c>
      <c r="E59" s="96"/>
      <c r="F59" s="96"/>
      <c r="G59" s="96"/>
      <c r="H59" s="96"/>
      <c r="I59" s="96"/>
      <c r="J59" s="97">
        <f>J106</f>
        <v>0</v>
      </c>
      <c r="L59" s="94"/>
    </row>
    <row r="60" spans="2:47" s="1" customFormat="1" ht="21.75" hidden="1" customHeight="1">
      <c r="B60" s="28"/>
      <c r="L60" s="28"/>
    </row>
    <row r="61" spans="2:47" s="1" customFormat="1" ht="6.95" hidden="1" customHeight="1"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28"/>
    </row>
    <row r="62" spans="2:47" ht="11.25" hidden="1"/>
    <row r="63" spans="2:47" ht="11.25" hidden="1"/>
    <row r="64" spans="2:47" ht="11.25" hidden="1"/>
    <row r="65" spans="2:65" s="1" customFormat="1" ht="6.95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28"/>
    </row>
    <row r="66" spans="2:65" s="1" customFormat="1" ht="24.95" customHeight="1">
      <c r="B66" s="28"/>
      <c r="C66" s="17" t="s">
        <v>87</v>
      </c>
      <c r="L66" s="28"/>
    </row>
    <row r="67" spans="2:65" s="1" customFormat="1" ht="6.95" customHeight="1">
      <c r="B67" s="28"/>
      <c r="L67" s="28"/>
    </row>
    <row r="68" spans="2:65" s="1" customFormat="1" ht="12" customHeight="1">
      <c r="B68" s="28"/>
      <c r="C68" s="23" t="s">
        <v>15</v>
      </c>
      <c r="L68" s="28"/>
    </row>
    <row r="69" spans="2:65" s="1" customFormat="1" ht="30" customHeight="1">
      <c r="B69" s="28"/>
      <c r="E69" s="155" t="str">
        <f>E7</f>
        <v>Provádění strojní opravné reprofilace výhybek pro OŘ Praha 2025-2027</v>
      </c>
      <c r="F69" s="173"/>
      <c r="G69" s="173"/>
      <c r="H69" s="173"/>
      <c r="L69" s="28"/>
    </row>
    <row r="70" spans="2:65" s="1" customFormat="1" ht="6.95" customHeight="1">
      <c r="B70" s="28"/>
      <c r="L70" s="28"/>
    </row>
    <row r="71" spans="2:65" s="1" customFormat="1" ht="12" customHeight="1">
      <c r="B71" s="28"/>
      <c r="C71" s="23" t="s">
        <v>20</v>
      </c>
      <c r="F71" s="21" t="str">
        <f>F10</f>
        <v xml:space="preserve"> </v>
      </c>
      <c r="I71" s="23" t="s">
        <v>22</v>
      </c>
      <c r="J71" s="45" t="str">
        <f>IF(J10="","",J10)</f>
        <v>28. 5. 2025</v>
      </c>
      <c r="L71" s="28"/>
    </row>
    <row r="72" spans="2:65" s="1" customFormat="1" ht="6.95" customHeight="1">
      <c r="B72" s="28"/>
      <c r="L72" s="28"/>
    </row>
    <row r="73" spans="2:65" s="1" customFormat="1" ht="15.2" customHeight="1">
      <c r="B73" s="28"/>
      <c r="C73" s="23" t="s">
        <v>24</v>
      </c>
      <c r="F73" s="21" t="str">
        <f>E13</f>
        <v>Ing. Aleš Bednář</v>
      </c>
      <c r="I73" s="23" t="s">
        <v>30</v>
      </c>
      <c r="J73" s="26" t="str">
        <f>E19</f>
        <v xml:space="preserve"> </v>
      </c>
      <c r="L73" s="28"/>
    </row>
    <row r="74" spans="2:65" s="1" customFormat="1" ht="15.2" customHeight="1">
      <c r="B74" s="28"/>
      <c r="C74" s="23" t="s">
        <v>28</v>
      </c>
      <c r="F74" s="21" t="str">
        <f>IF(E16="","",E16)</f>
        <v>Vyplň údaj</v>
      </c>
      <c r="I74" s="23" t="s">
        <v>32</v>
      </c>
      <c r="J74" s="26" t="str">
        <f>E22</f>
        <v>Bc. Jan Prokop</v>
      </c>
      <c r="L74" s="28"/>
    </row>
    <row r="75" spans="2:65" s="1" customFormat="1" ht="10.35" customHeight="1">
      <c r="B75" s="28"/>
      <c r="L75" s="28"/>
    </row>
    <row r="76" spans="2:65" s="10" customFormat="1" ht="29.25" customHeight="1">
      <c r="B76" s="98"/>
      <c r="C76" s="99" t="s">
        <v>88</v>
      </c>
      <c r="D76" s="100" t="s">
        <v>55</v>
      </c>
      <c r="E76" s="100" t="s">
        <v>51</v>
      </c>
      <c r="F76" s="100" t="s">
        <v>52</v>
      </c>
      <c r="G76" s="100" t="s">
        <v>89</v>
      </c>
      <c r="H76" s="100" t="s">
        <v>90</v>
      </c>
      <c r="I76" s="100" t="s">
        <v>91</v>
      </c>
      <c r="J76" s="100" t="s">
        <v>81</v>
      </c>
      <c r="K76" s="101" t="s">
        <v>92</v>
      </c>
      <c r="L76" s="98"/>
      <c r="M76" s="52" t="s">
        <v>18</v>
      </c>
      <c r="N76" s="53" t="s">
        <v>40</v>
      </c>
      <c r="O76" s="53" t="s">
        <v>93</v>
      </c>
      <c r="P76" s="53" t="s">
        <v>94</v>
      </c>
      <c r="Q76" s="53" t="s">
        <v>95</v>
      </c>
      <c r="R76" s="53" t="s">
        <v>96</v>
      </c>
      <c r="S76" s="53" t="s">
        <v>97</v>
      </c>
      <c r="T76" s="54" t="s">
        <v>98</v>
      </c>
    </row>
    <row r="77" spans="2:65" s="1" customFormat="1" ht="22.9" customHeight="1">
      <c r="B77" s="28"/>
      <c r="C77" s="57" t="s">
        <v>99</v>
      </c>
      <c r="J77" s="102">
        <f>BK77</f>
        <v>0</v>
      </c>
      <c r="L77" s="28"/>
      <c r="M77" s="55"/>
      <c r="N77" s="46"/>
      <c r="O77" s="46"/>
      <c r="P77" s="103">
        <f>P78</f>
        <v>0</v>
      </c>
      <c r="Q77" s="46"/>
      <c r="R77" s="103">
        <f>R78</f>
        <v>0</v>
      </c>
      <c r="S77" s="46"/>
      <c r="T77" s="104">
        <f>T78</f>
        <v>0</v>
      </c>
      <c r="AT77" s="13" t="s">
        <v>69</v>
      </c>
      <c r="AU77" s="13" t="s">
        <v>82</v>
      </c>
      <c r="BK77" s="105">
        <f>BK78</f>
        <v>0</v>
      </c>
    </row>
    <row r="78" spans="2:65" s="11" customFormat="1" ht="25.9" customHeight="1">
      <c r="B78" s="106"/>
      <c r="D78" s="107" t="s">
        <v>69</v>
      </c>
      <c r="E78" s="108" t="s">
        <v>100</v>
      </c>
      <c r="F78" s="108" t="s">
        <v>101</v>
      </c>
      <c r="I78" s="109"/>
      <c r="J78" s="110">
        <f>BK78</f>
        <v>0</v>
      </c>
      <c r="L78" s="106"/>
      <c r="M78" s="111"/>
      <c r="P78" s="112">
        <f>P79+P83+P106</f>
        <v>0</v>
      </c>
      <c r="R78" s="112">
        <f>R79+R83+R106</f>
        <v>0</v>
      </c>
      <c r="T78" s="113">
        <f>T79+T83+T106</f>
        <v>0</v>
      </c>
      <c r="AR78" s="107" t="s">
        <v>75</v>
      </c>
      <c r="AT78" s="114" t="s">
        <v>69</v>
      </c>
      <c r="AU78" s="114" t="s">
        <v>70</v>
      </c>
      <c r="AY78" s="107" t="s">
        <v>102</v>
      </c>
      <c r="BK78" s="115">
        <f>BK79+BK83+BK106</f>
        <v>0</v>
      </c>
    </row>
    <row r="79" spans="2:65" s="11" customFormat="1" ht="22.9" customHeight="1">
      <c r="B79" s="106"/>
      <c r="D79" s="107" t="s">
        <v>69</v>
      </c>
      <c r="E79" s="116" t="s">
        <v>103</v>
      </c>
      <c r="F79" s="116" t="s">
        <v>104</v>
      </c>
      <c r="I79" s="109"/>
      <c r="J79" s="117">
        <f>BK79</f>
        <v>0</v>
      </c>
      <c r="L79" s="106"/>
      <c r="M79" s="111"/>
      <c r="P79" s="112">
        <f>SUM(P80:P82)</f>
        <v>0</v>
      </c>
      <c r="R79" s="112">
        <f>SUM(R80:R82)</f>
        <v>0</v>
      </c>
      <c r="T79" s="113">
        <f>SUM(T80:T82)</f>
        <v>0</v>
      </c>
      <c r="AR79" s="107" t="s">
        <v>75</v>
      </c>
      <c r="AT79" s="114" t="s">
        <v>69</v>
      </c>
      <c r="AU79" s="114" t="s">
        <v>75</v>
      </c>
      <c r="AY79" s="107" t="s">
        <v>102</v>
      </c>
      <c r="BK79" s="115">
        <f>SUM(BK80:BK82)</f>
        <v>0</v>
      </c>
    </row>
    <row r="80" spans="2:65" s="1" customFormat="1" ht="180.75" customHeight="1">
      <c r="B80" s="28"/>
      <c r="C80" s="118" t="s">
        <v>75</v>
      </c>
      <c r="D80" s="118" t="s">
        <v>105</v>
      </c>
      <c r="E80" s="119" t="s">
        <v>106</v>
      </c>
      <c r="F80" s="120" t="s">
        <v>107</v>
      </c>
      <c r="G80" s="121" t="s">
        <v>108</v>
      </c>
      <c r="H80" s="122">
        <v>1000</v>
      </c>
      <c r="I80" s="123"/>
      <c r="J80" s="124">
        <f>ROUND(I80*H80,2)</f>
        <v>0</v>
      </c>
      <c r="K80" s="120" t="s">
        <v>109</v>
      </c>
      <c r="L80" s="28"/>
      <c r="M80" s="125" t="s">
        <v>18</v>
      </c>
      <c r="N80" s="126" t="s">
        <v>41</v>
      </c>
      <c r="P80" s="127">
        <f>O80*H80</f>
        <v>0</v>
      </c>
      <c r="Q80" s="127">
        <v>0</v>
      </c>
      <c r="R80" s="127">
        <f>Q80*H80</f>
        <v>0</v>
      </c>
      <c r="S80" s="127">
        <v>0</v>
      </c>
      <c r="T80" s="128">
        <f>S80*H80</f>
        <v>0</v>
      </c>
      <c r="AR80" s="129" t="s">
        <v>110</v>
      </c>
      <c r="AT80" s="129" t="s">
        <v>105</v>
      </c>
      <c r="AU80" s="129" t="s">
        <v>77</v>
      </c>
      <c r="AY80" s="13" t="s">
        <v>102</v>
      </c>
      <c r="BE80" s="130">
        <f>IF(N80="základní",J80,0)</f>
        <v>0</v>
      </c>
      <c r="BF80" s="130">
        <f>IF(N80="snížená",J80,0)</f>
        <v>0</v>
      </c>
      <c r="BG80" s="130">
        <f>IF(N80="zákl. přenesená",J80,0)</f>
        <v>0</v>
      </c>
      <c r="BH80" s="130">
        <f>IF(N80="sníž. přenesená",J80,0)</f>
        <v>0</v>
      </c>
      <c r="BI80" s="130">
        <f>IF(N80="nulová",J80,0)</f>
        <v>0</v>
      </c>
      <c r="BJ80" s="13" t="s">
        <v>75</v>
      </c>
      <c r="BK80" s="130">
        <f>ROUND(I80*H80,2)</f>
        <v>0</v>
      </c>
      <c r="BL80" s="13" t="s">
        <v>110</v>
      </c>
      <c r="BM80" s="129" t="s">
        <v>111</v>
      </c>
    </row>
    <row r="81" spans="2:65" s="1" customFormat="1" ht="180.75" customHeight="1">
      <c r="B81" s="28"/>
      <c r="C81" s="118" t="s">
        <v>77</v>
      </c>
      <c r="D81" s="118" t="s">
        <v>105</v>
      </c>
      <c r="E81" s="119" t="s">
        <v>112</v>
      </c>
      <c r="F81" s="120" t="s">
        <v>113</v>
      </c>
      <c r="G81" s="121" t="s">
        <v>108</v>
      </c>
      <c r="H81" s="122">
        <v>1000</v>
      </c>
      <c r="I81" s="123"/>
      <c r="J81" s="124">
        <f>ROUND(I81*H81,2)</f>
        <v>0</v>
      </c>
      <c r="K81" s="120" t="s">
        <v>109</v>
      </c>
      <c r="L81" s="28"/>
      <c r="M81" s="125" t="s">
        <v>18</v>
      </c>
      <c r="N81" s="126" t="s">
        <v>41</v>
      </c>
      <c r="P81" s="127">
        <f>O81*H81</f>
        <v>0</v>
      </c>
      <c r="Q81" s="127">
        <v>0</v>
      </c>
      <c r="R81" s="127">
        <f>Q81*H81</f>
        <v>0</v>
      </c>
      <c r="S81" s="127">
        <v>0</v>
      </c>
      <c r="T81" s="128">
        <f>S81*H81</f>
        <v>0</v>
      </c>
      <c r="AR81" s="129" t="s">
        <v>110</v>
      </c>
      <c r="AT81" s="129" t="s">
        <v>105</v>
      </c>
      <c r="AU81" s="129" t="s">
        <v>77</v>
      </c>
      <c r="AY81" s="13" t="s">
        <v>102</v>
      </c>
      <c r="BE81" s="130">
        <f>IF(N81="základní",J81,0)</f>
        <v>0</v>
      </c>
      <c r="BF81" s="130">
        <f>IF(N81="snížená",J81,0)</f>
        <v>0</v>
      </c>
      <c r="BG81" s="130">
        <f>IF(N81="zákl. přenesená",J81,0)</f>
        <v>0</v>
      </c>
      <c r="BH81" s="130">
        <f>IF(N81="sníž. přenesená",J81,0)</f>
        <v>0</v>
      </c>
      <c r="BI81" s="130">
        <f>IF(N81="nulová",J81,0)</f>
        <v>0</v>
      </c>
      <c r="BJ81" s="13" t="s">
        <v>75</v>
      </c>
      <c r="BK81" s="130">
        <f>ROUND(I81*H81,2)</f>
        <v>0</v>
      </c>
      <c r="BL81" s="13" t="s">
        <v>110</v>
      </c>
      <c r="BM81" s="129" t="s">
        <v>114</v>
      </c>
    </row>
    <row r="82" spans="2:65" s="1" customFormat="1" ht="180.75" customHeight="1">
      <c r="B82" s="28"/>
      <c r="C82" s="118" t="s">
        <v>115</v>
      </c>
      <c r="D82" s="118" t="s">
        <v>105</v>
      </c>
      <c r="E82" s="119" t="s">
        <v>116</v>
      </c>
      <c r="F82" s="120" t="s">
        <v>117</v>
      </c>
      <c r="G82" s="121" t="s">
        <v>108</v>
      </c>
      <c r="H82" s="122">
        <v>1000</v>
      </c>
      <c r="I82" s="123"/>
      <c r="J82" s="124">
        <f>ROUND(I82*H82,2)</f>
        <v>0</v>
      </c>
      <c r="K82" s="120" t="s">
        <v>109</v>
      </c>
      <c r="L82" s="28"/>
      <c r="M82" s="125" t="s">
        <v>18</v>
      </c>
      <c r="N82" s="126" t="s">
        <v>41</v>
      </c>
      <c r="P82" s="127">
        <f>O82*H82</f>
        <v>0</v>
      </c>
      <c r="Q82" s="127">
        <v>0</v>
      </c>
      <c r="R82" s="127">
        <f>Q82*H82</f>
        <v>0</v>
      </c>
      <c r="S82" s="127">
        <v>0</v>
      </c>
      <c r="T82" s="128">
        <f>S82*H82</f>
        <v>0</v>
      </c>
      <c r="AR82" s="129" t="s">
        <v>110</v>
      </c>
      <c r="AT82" s="129" t="s">
        <v>105</v>
      </c>
      <c r="AU82" s="129" t="s">
        <v>77</v>
      </c>
      <c r="AY82" s="13" t="s">
        <v>102</v>
      </c>
      <c r="BE82" s="130">
        <f>IF(N82="základní",J82,0)</f>
        <v>0</v>
      </c>
      <c r="BF82" s="130">
        <f>IF(N82="snížená",J82,0)</f>
        <v>0</v>
      </c>
      <c r="BG82" s="130">
        <f>IF(N82="zákl. přenesená",J82,0)</f>
        <v>0</v>
      </c>
      <c r="BH82" s="130">
        <f>IF(N82="sníž. přenesená",J82,0)</f>
        <v>0</v>
      </c>
      <c r="BI82" s="130">
        <f>IF(N82="nulová",J82,0)</f>
        <v>0</v>
      </c>
      <c r="BJ82" s="13" t="s">
        <v>75</v>
      </c>
      <c r="BK82" s="130">
        <f>ROUND(I82*H82,2)</f>
        <v>0</v>
      </c>
      <c r="BL82" s="13" t="s">
        <v>110</v>
      </c>
      <c r="BM82" s="129" t="s">
        <v>118</v>
      </c>
    </row>
    <row r="83" spans="2:65" s="11" customFormat="1" ht="22.9" customHeight="1">
      <c r="B83" s="106"/>
      <c r="D83" s="107" t="s">
        <v>69</v>
      </c>
      <c r="E83" s="116" t="s">
        <v>119</v>
      </c>
      <c r="F83" s="116" t="s">
        <v>120</v>
      </c>
      <c r="I83" s="109"/>
      <c r="J83" s="117">
        <f>BK83</f>
        <v>0</v>
      </c>
      <c r="L83" s="106"/>
      <c r="M83" s="111"/>
      <c r="P83" s="112">
        <f>SUM(P84:P105)</f>
        <v>0</v>
      </c>
      <c r="R83" s="112">
        <f>SUM(R84:R105)</f>
        <v>0</v>
      </c>
      <c r="T83" s="113">
        <f>SUM(T84:T105)</f>
        <v>0</v>
      </c>
      <c r="AR83" s="107" t="s">
        <v>75</v>
      </c>
      <c r="AT83" s="114" t="s">
        <v>69</v>
      </c>
      <c r="AU83" s="114" t="s">
        <v>75</v>
      </c>
      <c r="AY83" s="107" t="s">
        <v>102</v>
      </c>
      <c r="BK83" s="115">
        <f>SUM(BK84:BK105)</f>
        <v>0</v>
      </c>
    </row>
    <row r="84" spans="2:65" s="1" customFormat="1" ht="212.25" customHeight="1">
      <c r="B84" s="28"/>
      <c r="C84" s="118" t="s">
        <v>110</v>
      </c>
      <c r="D84" s="118" t="s">
        <v>105</v>
      </c>
      <c r="E84" s="119" t="s">
        <v>121</v>
      </c>
      <c r="F84" s="120" t="s">
        <v>122</v>
      </c>
      <c r="G84" s="121" t="s">
        <v>123</v>
      </c>
      <c r="H84" s="122">
        <v>2</v>
      </c>
      <c r="I84" s="123"/>
      <c r="J84" s="124">
        <f t="shared" ref="J84:J105" si="0">ROUND(I84*H84,2)</f>
        <v>0</v>
      </c>
      <c r="K84" s="120" t="s">
        <v>109</v>
      </c>
      <c r="L84" s="28"/>
      <c r="M84" s="125" t="s">
        <v>18</v>
      </c>
      <c r="N84" s="126" t="s">
        <v>41</v>
      </c>
      <c r="P84" s="127">
        <f t="shared" ref="P84:P105" si="1">O84*H84</f>
        <v>0</v>
      </c>
      <c r="Q84" s="127">
        <v>0</v>
      </c>
      <c r="R84" s="127">
        <f t="shared" ref="R84:R105" si="2">Q84*H84</f>
        <v>0</v>
      </c>
      <c r="S84" s="127">
        <v>0</v>
      </c>
      <c r="T84" s="128">
        <f t="shared" ref="T84:T105" si="3">S84*H84</f>
        <v>0</v>
      </c>
      <c r="AR84" s="129" t="s">
        <v>110</v>
      </c>
      <c r="AT84" s="129" t="s">
        <v>105</v>
      </c>
      <c r="AU84" s="129" t="s">
        <v>77</v>
      </c>
      <c r="AY84" s="13" t="s">
        <v>102</v>
      </c>
      <c r="BE84" s="130">
        <f t="shared" ref="BE84:BE105" si="4">IF(N84="základní",J84,0)</f>
        <v>0</v>
      </c>
      <c r="BF84" s="130">
        <f t="shared" ref="BF84:BF105" si="5">IF(N84="snížená",J84,0)</f>
        <v>0</v>
      </c>
      <c r="BG84" s="130">
        <f t="shared" ref="BG84:BG105" si="6">IF(N84="zákl. přenesená",J84,0)</f>
        <v>0</v>
      </c>
      <c r="BH84" s="130">
        <f t="shared" ref="BH84:BH105" si="7">IF(N84="sníž. přenesená",J84,0)</f>
        <v>0</v>
      </c>
      <c r="BI84" s="130">
        <f t="shared" ref="BI84:BI105" si="8">IF(N84="nulová",J84,0)</f>
        <v>0</v>
      </c>
      <c r="BJ84" s="13" t="s">
        <v>75</v>
      </c>
      <c r="BK84" s="130">
        <f t="shared" ref="BK84:BK105" si="9">ROUND(I84*H84,2)</f>
        <v>0</v>
      </c>
      <c r="BL84" s="13" t="s">
        <v>110</v>
      </c>
      <c r="BM84" s="129" t="s">
        <v>124</v>
      </c>
    </row>
    <row r="85" spans="2:65" s="1" customFormat="1" ht="212.25" customHeight="1">
      <c r="B85" s="28"/>
      <c r="C85" s="118" t="s">
        <v>103</v>
      </c>
      <c r="D85" s="118" t="s">
        <v>105</v>
      </c>
      <c r="E85" s="119" t="s">
        <v>125</v>
      </c>
      <c r="F85" s="120" t="s">
        <v>126</v>
      </c>
      <c r="G85" s="121" t="s">
        <v>123</v>
      </c>
      <c r="H85" s="122">
        <v>3</v>
      </c>
      <c r="I85" s="123"/>
      <c r="J85" s="124">
        <f t="shared" si="0"/>
        <v>0</v>
      </c>
      <c r="K85" s="120" t="s">
        <v>109</v>
      </c>
      <c r="L85" s="28"/>
      <c r="M85" s="125" t="s">
        <v>18</v>
      </c>
      <c r="N85" s="126" t="s">
        <v>41</v>
      </c>
      <c r="P85" s="127">
        <f t="shared" si="1"/>
        <v>0</v>
      </c>
      <c r="Q85" s="127">
        <v>0</v>
      </c>
      <c r="R85" s="127">
        <f t="shared" si="2"/>
        <v>0</v>
      </c>
      <c r="S85" s="127">
        <v>0</v>
      </c>
      <c r="T85" s="128">
        <f t="shared" si="3"/>
        <v>0</v>
      </c>
      <c r="AR85" s="129" t="s">
        <v>110</v>
      </c>
      <c r="AT85" s="129" t="s">
        <v>105</v>
      </c>
      <c r="AU85" s="129" t="s">
        <v>77</v>
      </c>
      <c r="AY85" s="13" t="s">
        <v>102</v>
      </c>
      <c r="BE85" s="130">
        <f t="shared" si="4"/>
        <v>0</v>
      </c>
      <c r="BF85" s="130">
        <f t="shared" si="5"/>
        <v>0</v>
      </c>
      <c r="BG85" s="130">
        <f t="shared" si="6"/>
        <v>0</v>
      </c>
      <c r="BH85" s="130">
        <f t="shared" si="7"/>
        <v>0</v>
      </c>
      <c r="BI85" s="130">
        <f t="shared" si="8"/>
        <v>0</v>
      </c>
      <c r="BJ85" s="13" t="s">
        <v>75</v>
      </c>
      <c r="BK85" s="130">
        <f t="shared" si="9"/>
        <v>0</v>
      </c>
      <c r="BL85" s="13" t="s">
        <v>110</v>
      </c>
      <c r="BM85" s="129" t="s">
        <v>127</v>
      </c>
    </row>
    <row r="86" spans="2:65" s="1" customFormat="1" ht="218.65" customHeight="1">
      <c r="B86" s="28"/>
      <c r="C86" s="118" t="s">
        <v>128</v>
      </c>
      <c r="D86" s="118" t="s">
        <v>105</v>
      </c>
      <c r="E86" s="119" t="s">
        <v>129</v>
      </c>
      <c r="F86" s="120" t="s">
        <v>130</v>
      </c>
      <c r="G86" s="121" t="s">
        <v>123</v>
      </c>
      <c r="H86" s="122">
        <v>1</v>
      </c>
      <c r="I86" s="123"/>
      <c r="J86" s="124">
        <f t="shared" si="0"/>
        <v>0</v>
      </c>
      <c r="K86" s="120" t="s">
        <v>109</v>
      </c>
      <c r="L86" s="28"/>
      <c r="M86" s="125" t="s">
        <v>18</v>
      </c>
      <c r="N86" s="126" t="s">
        <v>41</v>
      </c>
      <c r="P86" s="127">
        <f t="shared" si="1"/>
        <v>0</v>
      </c>
      <c r="Q86" s="127">
        <v>0</v>
      </c>
      <c r="R86" s="127">
        <f t="shared" si="2"/>
        <v>0</v>
      </c>
      <c r="S86" s="127">
        <v>0</v>
      </c>
      <c r="T86" s="128">
        <f t="shared" si="3"/>
        <v>0</v>
      </c>
      <c r="AR86" s="129" t="s">
        <v>110</v>
      </c>
      <c r="AT86" s="129" t="s">
        <v>105</v>
      </c>
      <c r="AU86" s="129" t="s">
        <v>77</v>
      </c>
      <c r="AY86" s="13" t="s">
        <v>102</v>
      </c>
      <c r="BE86" s="130">
        <f t="shared" si="4"/>
        <v>0</v>
      </c>
      <c r="BF86" s="130">
        <f t="shared" si="5"/>
        <v>0</v>
      </c>
      <c r="BG86" s="130">
        <f t="shared" si="6"/>
        <v>0</v>
      </c>
      <c r="BH86" s="130">
        <f t="shared" si="7"/>
        <v>0</v>
      </c>
      <c r="BI86" s="130">
        <f t="shared" si="8"/>
        <v>0</v>
      </c>
      <c r="BJ86" s="13" t="s">
        <v>75</v>
      </c>
      <c r="BK86" s="130">
        <f t="shared" si="9"/>
        <v>0</v>
      </c>
      <c r="BL86" s="13" t="s">
        <v>110</v>
      </c>
      <c r="BM86" s="129" t="s">
        <v>131</v>
      </c>
    </row>
    <row r="87" spans="2:65" s="1" customFormat="1" ht="212.25" customHeight="1">
      <c r="B87" s="28"/>
      <c r="C87" s="118" t="s">
        <v>132</v>
      </c>
      <c r="D87" s="118" t="s">
        <v>105</v>
      </c>
      <c r="E87" s="119" t="s">
        <v>133</v>
      </c>
      <c r="F87" s="120" t="s">
        <v>134</v>
      </c>
      <c r="G87" s="121" t="s">
        <v>123</v>
      </c>
      <c r="H87" s="122">
        <v>4</v>
      </c>
      <c r="I87" s="123"/>
      <c r="J87" s="124">
        <f t="shared" si="0"/>
        <v>0</v>
      </c>
      <c r="K87" s="120" t="s">
        <v>109</v>
      </c>
      <c r="L87" s="28"/>
      <c r="M87" s="125" t="s">
        <v>18</v>
      </c>
      <c r="N87" s="126" t="s">
        <v>41</v>
      </c>
      <c r="P87" s="127">
        <f t="shared" si="1"/>
        <v>0</v>
      </c>
      <c r="Q87" s="127">
        <v>0</v>
      </c>
      <c r="R87" s="127">
        <f t="shared" si="2"/>
        <v>0</v>
      </c>
      <c r="S87" s="127">
        <v>0</v>
      </c>
      <c r="T87" s="128">
        <f t="shared" si="3"/>
        <v>0</v>
      </c>
      <c r="AR87" s="129" t="s">
        <v>110</v>
      </c>
      <c r="AT87" s="129" t="s">
        <v>105</v>
      </c>
      <c r="AU87" s="129" t="s">
        <v>77</v>
      </c>
      <c r="AY87" s="13" t="s">
        <v>102</v>
      </c>
      <c r="BE87" s="130">
        <f t="shared" si="4"/>
        <v>0</v>
      </c>
      <c r="BF87" s="130">
        <f t="shared" si="5"/>
        <v>0</v>
      </c>
      <c r="BG87" s="130">
        <f t="shared" si="6"/>
        <v>0</v>
      </c>
      <c r="BH87" s="130">
        <f t="shared" si="7"/>
        <v>0</v>
      </c>
      <c r="BI87" s="130">
        <f t="shared" si="8"/>
        <v>0</v>
      </c>
      <c r="BJ87" s="13" t="s">
        <v>75</v>
      </c>
      <c r="BK87" s="130">
        <f t="shared" si="9"/>
        <v>0</v>
      </c>
      <c r="BL87" s="13" t="s">
        <v>110</v>
      </c>
      <c r="BM87" s="129" t="s">
        <v>135</v>
      </c>
    </row>
    <row r="88" spans="2:65" s="1" customFormat="1" ht="223.5" customHeight="1">
      <c r="B88" s="28"/>
      <c r="C88" s="118" t="s">
        <v>136</v>
      </c>
      <c r="D88" s="118" t="s">
        <v>105</v>
      </c>
      <c r="E88" s="119" t="s">
        <v>137</v>
      </c>
      <c r="F88" s="120" t="s">
        <v>138</v>
      </c>
      <c r="G88" s="121" t="s">
        <v>123</v>
      </c>
      <c r="H88" s="122">
        <v>1</v>
      </c>
      <c r="I88" s="123"/>
      <c r="J88" s="124">
        <f t="shared" si="0"/>
        <v>0</v>
      </c>
      <c r="K88" s="120" t="s">
        <v>109</v>
      </c>
      <c r="L88" s="28"/>
      <c r="M88" s="125" t="s">
        <v>18</v>
      </c>
      <c r="N88" s="126" t="s">
        <v>41</v>
      </c>
      <c r="P88" s="127">
        <f t="shared" si="1"/>
        <v>0</v>
      </c>
      <c r="Q88" s="127">
        <v>0</v>
      </c>
      <c r="R88" s="127">
        <f t="shared" si="2"/>
        <v>0</v>
      </c>
      <c r="S88" s="127">
        <v>0</v>
      </c>
      <c r="T88" s="128">
        <f t="shared" si="3"/>
        <v>0</v>
      </c>
      <c r="AR88" s="129" t="s">
        <v>110</v>
      </c>
      <c r="AT88" s="129" t="s">
        <v>105</v>
      </c>
      <c r="AU88" s="129" t="s">
        <v>77</v>
      </c>
      <c r="AY88" s="13" t="s">
        <v>102</v>
      </c>
      <c r="BE88" s="130">
        <f t="shared" si="4"/>
        <v>0</v>
      </c>
      <c r="BF88" s="130">
        <f t="shared" si="5"/>
        <v>0</v>
      </c>
      <c r="BG88" s="130">
        <f t="shared" si="6"/>
        <v>0</v>
      </c>
      <c r="BH88" s="130">
        <f t="shared" si="7"/>
        <v>0</v>
      </c>
      <c r="BI88" s="130">
        <f t="shared" si="8"/>
        <v>0</v>
      </c>
      <c r="BJ88" s="13" t="s">
        <v>75</v>
      </c>
      <c r="BK88" s="130">
        <f t="shared" si="9"/>
        <v>0</v>
      </c>
      <c r="BL88" s="13" t="s">
        <v>110</v>
      </c>
      <c r="BM88" s="129" t="s">
        <v>139</v>
      </c>
    </row>
    <row r="89" spans="2:65" s="1" customFormat="1" ht="223.5" customHeight="1">
      <c r="B89" s="28"/>
      <c r="C89" s="118" t="s">
        <v>140</v>
      </c>
      <c r="D89" s="118" t="s">
        <v>105</v>
      </c>
      <c r="E89" s="119" t="s">
        <v>141</v>
      </c>
      <c r="F89" s="120" t="s">
        <v>142</v>
      </c>
      <c r="G89" s="121" t="s">
        <v>123</v>
      </c>
      <c r="H89" s="122">
        <v>1</v>
      </c>
      <c r="I89" s="123"/>
      <c r="J89" s="124">
        <f t="shared" si="0"/>
        <v>0</v>
      </c>
      <c r="K89" s="120" t="s">
        <v>109</v>
      </c>
      <c r="L89" s="28"/>
      <c r="M89" s="125" t="s">
        <v>18</v>
      </c>
      <c r="N89" s="126" t="s">
        <v>41</v>
      </c>
      <c r="P89" s="127">
        <f t="shared" si="1"/>
        <v>0</v>
      </c>
      <c r="Q89" s="127">
        <v>0</v>
      </c>
      <c r="R89" s="127">
        <f t="shared" si="2"/>
        <v>0</v>
      </c>
      <c r="S89" s="127">
        <v>0</v>
      </c>
      <c r="T89" s="128">
        <f t="shared" si="3"/>
        <v>0</v>
      </c>
      <c r="AR89" s="129" t="s">
        <v>110</v>
      </c>
      <c r="AT89" s="129" t="s">
        <v>105</v>
      </c>
      <c r="AU89" s="129" t="s">
        <v>77</v>
      </c>
      <c r="AY89" s="13" t="s">
        <v>102</v>
      </c>
      <c r="BE89" s="130">
        <f t="shared" si="4"/>
        <v>0</v>
      </c>
      <c r="BF89" s="130">
        <f t="shared" si="5"/>
        <v>0</v>
      </c>
      <c r="BG89" s="130">
        <f t="shared" si="6"/>
        <v>0</v>
      </c>
      <c r="BH89" s="130">
        <f t="shared" si="7"/>
        <v>0</v>
      </c>
      <c r="BI89" s="130">
        <f t="shared" si="8"/>
        <v>0</v>
      </c>
      <c r="BJ89" s="13" t="s">
        <v>75</v>
      </c>
      <c r="BK89" s="130">
        <f t="shared" si="9"/>
        <v>0</v>
      </c>
      <c r="BL89" s="13" t="s">
        <v>110</v>
      </c>
      <c r="BM89" s="129" t="s">
        <v>143</v>
      </c>
    </row>
    <row r="90" spans="2:65" s="1" customFormat="1" ht="223.5" customHeight="1">
      <c r="B90" s="28"/>
      <c r="C90" s="118" t="s">
        <v>144</v>
      </c>
      <c r="D90" s="118" t="s">
        <v>105</v>
      </c>
      <c r="E90" s="119" t="s">
        <v>145</v>
      </c>
      <c r="F90" s="120" t="s">
        <v>146</v>
      </c>
      <c r="G90" s="121" t="s">
        <v>123</v>
      </c>
      <c r="H90" s="122">
        <v>1</v>
      </c>
      <c r="I90" s="123"/>
      <c r="J90" s="124">
        <f t="shared" si="0"/>
        <v>0</v>
      </c>
      <c r="K90" s="120" t="s">
        <v>109</v>
      </c>
      <c r="L90" s="28"/>
      <c r="M90" s="125" t="s">
        <v>18</v>
      </c>
      <c r="N90" s="126" t="s">
        <v>41</v>
      </c>
      <c r="P90" s="127">
        <f t="shared" si="1"/>
        <v>0</v>
      </c>
      <c r="Q90" s="127">
        <v>0</v>
      </c>
      <c r="R90" s="127">
        <f t="shared" si="2"/>
        <v>0</v>
      </c>
      <c r="S90" s="127">
        <v>0</v>
      </c>
      <c r="T90" s="128">
        <f t="shared" si="3"/>
        <v>0</v>
      </c>
      <c r="AR90" s="129" t="s">
        <v>110</v>
      </c>
      <c r="AT90" s="129" t="s">
        <v>105</v>
      </c>
      <c r="AU90" s="129" t="s">
        <v>77</v>
      </c>
      <c r="AY90" s="13" t="s">
        <v>102</v>
      </c>
      <c r="BE90" s="130">
        <f t="shared" si="4"/>
        <v>0</v>
      </c>
      <c r="BF90" s="130">
        <f t="shared" si="5"/>
        <v>0</v>
      </c>
      <c r="BG90" s="130">
        <f t="shared" si="6"/>
        <v>0</v>
      </c>
      <c r="BH90" s="130">
        <f t="shared" si="7"/>
        <v>0</v>
      </c>
      <c r="BI90" s="130">
        <f t="shared" si="8"/>
        <v>0</v>
      </c>
      <c r="BJ90" s="13" t="s">
        <v>75</v>
      </c>
      <c r="BK90" s="130">
        <f t="shared" si="9"/>
        <v>0</v>
      </c>
      <c r="BL90" s="13" t="s">
        <v>110</v>
      </c>
      <c r="BM90" s="129" t="s">
        <v>147</v>
      </c>
    </row>
    <row r="91" spans="2:65" s="1" customFormat="1" ht="223.5" customHeight="1">
      <c r="B91" s="28"/>
      <c r="C91" s="118" t="s">
        <v>148</v>
      </c>
      <c r="D91" s="118" t="s">
        <v>105</v>
      </c>
      <c r="E91" s="119" t="s">
        <v>149</v>
      </c>
      <c r="F91" s="120" t="s">
        <v>150</v>
      </c>
      <c r="G91" s="121" t="s">
        <v>123</v>
      </c>
      <c r="H91" s="122">
        <v>8</v>
      </c>
      <c r="I91" s="123"/>
      <c r="J91" s="124">
        <f t="shared" si="0"/>
        <v>0</v>
      </c>
      <c r="K91" s="120" t="s">
        <v>109</v>
      </c>
      <c r="L91" s="28"/>
      <c r="M91" s="125" t="s">
        <v>18</v>
      </c>
      <c r="N91" s="126" t="s">
        <v>41</v>
      </c>
      <c r="P91" s="127">
        <f t="shared" si="1"/>
        <v>0</v>
      </c>
      <c r="Q91" s="127">
        <v>0</v>
      </c>
      <c r="R91" s="127">
        <f t="shared" si="2"/>
        <v>0</v>
      </c>
      <c r="S91" s="127">
        <v>0</v>
      </c>
      <c r="T91" s="128">
        <f t="shared" si="3"/>
        <v>0</v>
      </c>
      <c r="AR91" s="129" t="s">
        <v>110</v>
      </c>
      <c r="AT91" s="129" t="s">
        <v>105</v>
      </c>
      <c r="AU91" s="129" t="s">
        <v>77</v>
      </c>
      <c r="AY91" s="13" t="s">
        <v>102</v>
      </c>
      <c r="BE91" s="130">
        <f t="shared" si="4"/>
        <v>0</v>
      </c>
      <c r="BF91" s="130">
        <f t="shared" si="5"/>
        <v>0</v>
      </c>
      <c r="BG91" s="130">
        <f t="shared" si="6"/>
        <v>0</v>
      </c>
      <c r="BH91" s="130">
        <f t="shared" si="7"/>
        <v>0</v>
      </c>
      <c r="BI91" s="130">
        <f t="shared" si="8"/>
        <v>0</v>
      </c>
      <c r="BJ91" s="13" t="s">
        <v>75</v>
      </c>
      <c r="BK91" s="130">
        <f t="shared" si="9"/>
        <v>0</v>
      </c>
      <c r="BL91" s="13" t="s">
        <v>110</v>
      </c>
      <c r="BM91" s="129" t="s">
        <v>151</v>
      </c>
    </row>
    <row r="92" spans="2:65" s="1" customFormat="1" ht="223.5" customHeight="1">
      <c r="B92" s="28"/>
      <c r="C92" s="118" t="s">
        <v>8</v>
      </c>
      <c r="D92" s="118" t="s">
        <v>105</v>
      </c>
      <c r="E92" s="119" t="s">
        <v>152</v>
      </c>
      <c r="F92" s="120" t="s">
        <v>153</v>
      </c>
      <c r="G92" s="121" t="s">
        <v>123</v>
      </c>
      <c r="H92" s="122">
        <v>90</v>
      </c>
      <c r="I92" s="123"/>
      <c r="J92" s="124">
        <f t="shared" si="0"/>
        <v>0</v>
      </c>
      <c r="K92" s="120" t="s">
        <v>109</v>
      </c>
      <c r="L92" s="28"/>
      <c r="M92" s="125" t="s">
        <v>18</v>
      </c>
      <c r="N92" s="126" t="s">
        <v>41</v>
      </c>
      <c r="P92" s="127">
        <f t="shared" si="1"/>
        <v>0</v>
      </c>
      <c r="Q92" s="127">
        <v>0</v>
      </c>
      <c r="R92" s="127">
        <f t="shared" si="2"/>
        <v>0</v>
      </c>
      <c r="S92" s="127">
        <v>0</v>
      </c>
      <c r="T92" s="128">
        <f t="shared" si="3"/>
        <v>0</v>
      </c>
      <c r="AR92" s="129" t="s">
        <v>110</v>
      </c>
      <c r="AT92" s="129" t="s">
        <v>105</v>
      </c>
      <c r="AU92" s="129" t="s">
        <v>77</v>
      </c>
      <c r="AY92" s="13" t="s">
        <v>102</v>
      </c>
      <c r="BE92" s="130">
        <f t="shared" si="4"/>
        <v>0</v>
      </c>
      <c r="BF92" s="130">
        <f t="shared" si="5"/>
        <v>0</v>
      </c>
      <c r="BG92" s="130">
        <f t="shared" si="6"/>
        <v>0</v>
      </c>
      <c r="BH92" s="130">
        <f t="shared" si="7"/>
        <v>0</v>
      </c>
      <c r="BI92" s="130">
        <f t="shared" si="8"/>
        <v>0</v>
      </c>
      <c r="BJ92" s="13" t="s">
        <v>75</v>
      </c>
      <c r="BK92" s="130">
        <f t="shared" si="9"/>
        <v>0</v>
      </c>
      <c r="BL92" s="13" t="s">
        <v>110</v>
      </c>
      <c r="BM92" s="129" t="s">
        <v>154</v>
      </c>
    </row>
    <row r="93" spans="2:65" s="1" customFormat="1" ht="223.5" customHeight="1">
      <c r="B93" s="28"/>
      <c r="C93" s="118" t="s">
        <v>155</v>
      </c>
      <c r="D93" s="118" t="s">
        <v>105</v>
      </c>
      <c r="E93" s="119" t="s">
        <v>156</v>
      </c>
      <c r="F93" s="120" t="s">
        <v>157</v>
      </c>
      <c r="G93" s="121" t="s">
        <v>123</v>
      </c>
      <c r="H93" s="122">
        <v>1</v>
      </c>
      <c r="I93" s="123"/>
      <c r="J93" s="124">
        <f t="shared" si="0"/>
        <v>0</v>
      </c>
      <c r="K93" s="120" t="s">
        <v>109</v>
      </c>
      <c r="L93" s="28"/>
      <c r="M93" s="125" t="s">
        <v>18</v>
      </c>
      <c r="N93" s="126" t="s">
        <v>41</v>
      </c>
      <c r="P93" s="127">
        <f t="shared" si="1"/>
        <v>0</v>
      </c>
      <c r="Q93" s="127">
        <v>0</v>
      </c>
      <c r="R93" s="127">
        <f t="shared" si="2"/>
        <v>0</v>
      </c>
      <c r="S93" s="127">
        <v>0</v>
      </c>
      <c r="T93" s="128">
        <f t="shared" si="3"/>
        <v>0</v>
      </c>
      <c r="AR93" s="129" t="s">
        <v>110</v>
      </c>
      <c r="AT93" s="129" t="s">
        <v>105</v>
      </c>
      <c r="AU93" s="129" t="s">
        <v>77</v>
      </c>
      <c r="AY93" s="13" t="s">
        <v>102</v>
      </c>
      <c r="BE93" s="130">
        <f t="shared" si="4"/>
        <v>0</v>
      </c>
      <c r="BF93" s="130">
        <f t="shared" si="5"/>
        <v>0</v>
      </c>
      <c r="BG93" s="130">
        <f t="shared" si="6"/>
        <v>0</v>
      </c>
      <c r="BH93" s="130">
        <f t="shared" si="7"/>
        <v>0</v>
      </c>
      <c r="BI93" s="130">
        <f t="shared" si="8"/>
        <v>0</v>
      </c>
      <c r="BJ93" s="13" t="s">
        <v>75</v>
      </c>
      <c r="BK93" s="130">
        <f t="shared" si="9"/>
        <v>0</v>
      </c>
      <c r="BL93" s="13" t="s">
        <v>110</v>
      </c>
      <c r="BM93" s="129" t="s">
        <v>158</v>
      </c>
    </row>
    <row r="94" spans="2:65" s="1" customFormat="1" ht="223.5" customHeight="1">
      <c r="B94" s="28"/>
      <c r="C94" s="118" t="s">
        <v>159</v>
      </c>
      <c r="D94" s="118" t="s">
        <v>105</v>
      </c>
      <c r="E94" s="119" t="s">
        <v>160</v>
      </c>
      <c r="F94" s="120" t="s">
        <v>161</v>
      </c>
      <c r="G94" s="121" t="s">
        <v>123</v>
      </c>
      <c r="H94" s="122">
        <v>30</v>
      </c>
      <c r="I94" s="123"/>
      <c r="J94" s="124">
        <f t="shared" si="0"/>
        <v>0</v>
      </c>
      <c r="K94" s="120" t="s">
        <v>109</v>
      </c>
      <c r="L94" s="28"/>
      <c r="M94" s="125" t="s">
        <v>18</v>
      </c>
      <c r="N94" s="126" t="s">
        <v>41</v>
      </c>
      <c r="P94" s="127">
        <f t="shared" si="1"/>
        <v>0</v>
      </c>
      <c r="Q94" s="127">
        <v>0</v>
      </c>
      <c r="R94" s="127">
        <f t="shared" si="2"/>
        <v>0</v>
      </c>
      <c r="S94" s="127">
        <v>0</v>
      </c>
      <c r="T94" s="128">
        <f t="shared" si="3"/>
        <v>0</v>
      </c>
      <c r="AR94" s="129" t="s">
        <v>110</v>
      </c>
      <c r="AT94" s="129" t="s">
        <v>105</v>
      </c>
      <c r="AU94" s="129" t="s">
        <v>77</v>
      </c>
      <c r="AY94" s="13" t="s">
        <v>102</v>
      </c>
      <c r="BE94" s="130">
        <f t="shared" si="4"/>
        <v>0</v>
      </c>
      <c r="BF94" s="130">
        <f t="shared" si="5"/>
        <v>0</v>
      </c>
      <c r="BG94" s="130">
        <f t="shared" si="6"/>
        <v>0</v>
      </c>
      <c r="BH94" s="130">
        <f t="shared" si="7"/>
        <v>0</v>
      </c>
      <c r="BI94" s="130">
        <f t="shared" si="8"/>
        <v>0</v>
      </c>
      <c r="BJ94" s="13" t="s">
        <v>75</v>
      </c>
      <c r="BK94" s="130">
        <f t="shared" si="9"/>
        <v>0</v>
      </c>
      <c r="BL94" s="13" t="s">
        <v>110</v>
      </c>
      <c r="BM94" s="129" t="s">
        <v>162</v>
      </c>
    </row>
    <row r="95" spans="2:65" s="1" customFormat="1" ht="223.5" customHeight="1">
      <c r="B95" s="28"/>
      <c r="C95" s="118" t="s">
        <v>163</v>
      </c>
      <c r="D95" s="118" t="s">
        <v>105</v>
      </c>
      <c r="E95" s="119" t="s">
        <v>164</v>
      </c>
      <c r="F95" s="120" t="s">
        <v>165</v>
      </c>
      <c r="G95" s="121" t="s">
        <v>123</v>
      </c>
      <c r="H95" s="122">
        <v>2</v>
      </c>
      <c r="I95" s="123"/>
      <c r="J95" s="124">
        <f t="shared" si="0"/>
        <v>0</v>
      </c>
      <c r="K95" s="120" t="s">
        <v>109</v>
      </c>
      <c r="L95" s="28"/>
      <c r="M95" s="125" t="s">
        <v>18</v>
      </c>
      <c r="N95" s="126" t="s">
        <v>41</v>
      </c>
      <c r="P95" s="127">
        <f t="shared" si="1"/>
        <v>0</v>
      </c>
      <c r="Q95" s="127">
        <v>0</v>
      </c>
      <c r="R95" s="127">
        <f t="shared" si="2"/>
        <v>0</v>
      </c>
      <c r="S95" s="127">
        <v>0</v>
      </c>
      <c r="T95" s="128">
        <f t="shared" si="3"/>
        <v>0</v>
      </c>
      <c r="AR95" s="129" t="s">
        <v>110</v>
      </c>
      <c r="AT95" s="129" t="s">
        <v>105</v>
      </c>
      <c r="AU95" s="129" t="s">
        <v>77</v>
      </c>
      <c r="AY95" s="13" t="s">
        <v>102</v>
      </c>
      <c r="BE95" s="130">
        <f t="shared" si="4"/>
        <v>0</v>
      </c>
      <c r="BF95" s="130">
        <f t="shared" si="5"/>
        <v>0</v>
      </c>
      <c r="BG95" s="130">
        <f t="shared" si="6"/>
        <v>0</v>
      </c>
      <c r="BH95" s="130">
        <f t="shared" si="7"/>
        <v>0</v>
      </c>
      <c r="BI95" s="130">
        <f t="shared" si="8"/>
        <v>0</v>
      </c>
      <c r="BJ95" s="13" t="s">
        <v>75</v>
      </c>
      <c r="BK95" s="130">
        <f t="shared" si="9"/>
        <v>0</v>
      </c>
      <c r="BL95" s="13" t="s">
        <v>110</v>
      </c>
      <c r="BM95" s="129" t="s">
        <v>166</v>
      </c>
    </row>
    <row r="96" spans="2:65" s="1" customFormat="1" ht="223.5" customHeight="1">
      <c r="B96" s="28"/>
      <c r="C96" s="118" t="s">
        <v>167</v>
      </c>
      <c r="D96" s="118" t="s">
        <v>105</v>
      </c>
      <c r="E96" s="119" t="s">
        <v>168</v>
      </c>
      <c r="F96" s="120" t="s">
        <v>169</v>
      </c>
      <c r="G96" s="121" t="s">
        <v>123</v>
      </c>
      <c r="H96" s="122">
        <v>8</v>
      </c>
      <c r="I96" s="123"/>
      <c r="J96" s="124">
        <f t="shared" si="0"/>
        <v>0</v>
      </c>
      <c r="K96" s="120" t="s">
        <v>109</v>
      </c>
      <c r="L96" s="28"/>
      <c r="M96" s="125" t="s">
        <v>18</v>
      </c>
      <c r="N96" s="126" t="s">
        <v>41</v>
      </c>
      <c r="P96" s="127">
        <f t="shared" si="1"/>
        <v>0</v>
      </c>
      <c r="Q96" s="127">
        <v>0</v>
      </c>
      <c r="R96" s="127">
        <f t="shared" si="2"/>
        <v>0</v>
      </c>
      <c r="S96" s="127">
        <v>0</v>
      </c>
      <c r="T96" s="128">
        <f t="shared" si="3"/>
        <v>0</v>
      </c>
      <c r="AR96" s="129" t="s">
        <v>110</v>
      </c>
      <c r="AT96" s="129" t="s">
        <v>105</v>
      </c>
      <c r="AU96" s="129" t="s">
        <v>77</v>
      </c>
      <c r="AY96" s="13" t="s">
        <v>102</v>
      </c>
      <c r="BE96" s="130">
        <f t="shared" si="4"/>
        <v>0</v>
      </c>
      <c r="BF96" s="130">
        <f t="shared" si="5"/>
        <v>0</v>
      </c>
      <c r="BG96" s="130">
        <f t="shared" si="6"/>
        <v>0</v>
      </c>
      <c r="BH96" s="130">
        <f t="shared" si="7"/>
        <v>0</v>
      </c>
      <c r="BI96" s="130">
        <f t="shared" si="8"/>
        <v>0</v>
      </c>
      <c r="BJ96" s="13" t="s">
        <v>75</v>
      </c>
      <c r="BK96" s="130">
        <f t="shared" si="9"/>
        <v>0</v>
      </c>
      <c r="BL96" s="13" t="s">
        <v>110</v>
      </c>
      <c r="BM96" s="129" t="s">
        <v>170</v>
      </c>
    </row>
    <row r="97" spans="2:65" s="1" customFormat="1" ht="223.5" customHeight="1">
      <c r="B97" s="28"/>
      <c r="C97" s="118" t="s">
        <v>171</v>
      </c>
      <c r="D97" s="118" t="s">
        <v>105</v>
      </c>
      <c r="E97" s="119" t="s">
        <v>172</v>
      </c>
      <c r="F97" s="120" t="s">
        <v>173</v>
      </c>
      <c r="G97" s="121" t="s">
        <v>123</v>
      </c>
      <c r="H97" s="122">
        <v>4</v>
      </c>
      <c r="I97" s="123"/>
      <c r="J97" s="124">
        <f t="shared" si="0"/>
        <v>0</v>
      </c>
      <c r="K97" s="120" t="s">
        <v>109</v>
      </c>
      <c r="L97" s="28"/>
      <c r="M97" s="125" t="s">
        <v>18</v>
      </c>
      <c r="N97" s="126" t="s">
        <v>41</v>
      </c>
      <c r="P97" s="127">
        <f t="shared" si="1"/>
        <v>0</v>
      </c>
      <c r="Q97" s="127">
        <v>0</v>
      </c>
      <c r="R97" s="127">
        <f t="shared" si="2"/>
        <v>0</v>
      </c>
      <c r="S97" s="127">
        <v>0</v>
      </c>
      <c r="T97" s="128">
        <f t="shared" si="3"/>
        <v>0</v>
      </c>
      <c r="AR97" s="129" t="s">
        <v>110</v>
      </c>
      <c r="AT97" s="129" t="s">
        <v>105</v>
      </c>
      <c r="AU97" s="129" t="s">
        <v>77</v>
      </c>
      <c r="AY97" s="13" t="s">
        <v>102</v>
      </c>
      <c r="BE97" s="130">
        <f t="shared" si="4"/>
        <v>0</v>
      </c>
      <c r="BF97" s="130">
        <f t="shared" si="5"/>
        <v>0</v>
      </c>
      <c r="BG97" s="130">
        <f t="shared" si="6"/>
        <v>0</v>
      </c>
      <c r="BH97" s="130">
        <f t="shared" si="7"/>
        <v>0</v>
      </c>
      <c r="BI97" s="130">
        <f t="shared" si="8"/>
        <v>0</v>
      </c>
      <c r="BJ97" s="13" t="s">
        <v>75</v>
      </c>
      <c r="BK97" s="130">
        <f t="shared" si="9"/>
        <v>0</v>
      </c>
      <c r="BL97" s="13" t="s">
        <v>110</v>
      </c>
      <c r="BM97" s="129" t="s">
        <v>174</v>
      </c>
    </row>
    <row r="98" spans="2:65" s="1" customFormat="1" ht="223.5" customHeight="1">
      <c r="B98" s="28"/>
      <c r="C98" s="118" t="s">
        <v>175</v>
      </c>
      <c r="D98" s="118" t="s">
        <v>105</v>
      </c>
      <c r="E98" s="119" t="s">
        <v>176</v>
      </c>
      <c r="F98" s="120" t="s">
        <v>177</v>
      </c>
      <c r="G98" s="121" t="s">
        <v>123</v>
      </c>
      <c r="H98" s="122">
        <v>3</v>
      </c>
      <c r="I98" s="123"/>
      <c r="J98" s="124">
        <f t="shared" si="0"/>
        <v>0</v>
      </c>
      <c r="K98" s="120" t="s">
        <v>109</v>
      </c>
      <c r="L98" s="28"/>
      <c r="M98" s="125" t="s">
        <v>18</v>
      </c>
      <c r="N98" s="126" t="s">
        <v>41</v>
      </c>
      <c r="P98" s="127">
        <f t="shared" si="1"/>
        <v>0</v>
      </c>
      <c r="Q98" s="127">
        <v>0</v>
      </c>
      <c r="R98" s="127">
        <f t="shared" si="2"/>
        <v>0</v>
      </c>
      <c r="S98" s="127">
        <v>0</v>
      </c>
      <c r="T98" s="128">
        <f t="shared" si="3"/>
        <v>0</v>
      </c>
      <c r="AR98" s="129" t="s">
        <v>110</v>
      </c>
      <c r="AT98" s="129" t="s">
        <v>105</v>
      </c>
      <c r="AU98" s="129" t="s">
        <v>77</v>
      </c>
      <c r="AY98" s="13" t="s">
        <v>102</v>
      </c>
      <c r="BE98" s="130">
        <f t="shared" si="4"/>
        <v>0</v>
      </c>
      <c r="BF98" s="130">
        <f t="shared" si="5"/>
        <v>0</v>
      </c>
      <c r="BG98" s="130">
        <f t="shared" si="6"/>
        <v>0</v>
      </c>
      <c r="BH98" s="130">
        <f t="shared" si="7"/>
        <v>0</v>
      </c>
      <c r="BI98" s="130">
        <f t="shared" si="8"/>
        <v>0</v>
      </c>
      <c r="BJ98" s="13" t="s">
        <v>75</v>
      </c>
      <c r="BK98" s="130">
        <f t="shared" si="9"/>
        <v>0</v>
      </c>
      <c r="BL98" s="13" t="s">
        <v>110</v>
      </c>
      <c r="BM98" s="129" t="s">
        <v>178</v>
      </c>
    </row>
    <row r="99" spans="2:65" s="1" customFormat="1" ht="223.5" customHeight="1">
      <c r="B99" s="28"/>
      <c r="C99" s="118" t="s">
        <v>179</v>
      </c>
      <c r="D99" s="118" t="s">
        <v>105</v>
      </c>
      <c r="E99" s="119" t="s">
        <v>180</v>
      </c>
      <c r="F99" s="120" t="s">
        <v>181</v>
      </c>
      <c r="G99" s="121" t="s">
        <v>123</v>
      </c>
      <c r="H99" s="122">
        <v>3</v>
      </c>
      <c r="I99" s="123"/>
      <c r="J99" s="124">
        <f t="shared" si="0"/>
        <v>0</v>
      </c>
      <c r="K99" s="120" t="s">
        <v>109</v>
      </c>
      <c r="L99" s="28"/>
      <c r="M99" s="125" t="s">
        <v>18</v>
      </c>
      <c r="N99" s="126" t="s">
        <v>41</v>
      </c>
      <c r="P99" s="127">
        <f t="shared" si="1"/>
        <v>0</v>
      </c>
      <c r="Q99" s="127">
        <v>0</v>
      </c>
      <c r="R99" s="127">
        <f t="shared" si="2"/>
        <v>0</v>
      </c>
      <c r="S99" s="127">
        <v>0</v>
      </c>
      <c r="T99" s="128">
        <f t="shared" si="3"/>
        <v>0</v>
      </c>
      <c r="AR99" s="129" t="s">
        <v>110</v>
      </c>
      <c r="AT99" s="129" t="s">
        <v>105</v>
      </c>
      <c r="AU99" s="129" t="s">
        <v>77</v>
      </c>
      <c r="AY99" s="13" t="s">
        <v>102</v>
      </c>
      <c r="BE99" s="130">
        <f t="shared" si="4"/>
        <v>0</v>
      </c>
      <c r="BF99" s="130">
        <f t="shared" si="5"/>
        <v>0</v>
      </c>
      <c r="BG99" s="130">
        <f t="shared" si="6"/>
        <v>0</v>
      </c>
      <c r="BH99" s="130">
        <f t="shared" si="7"/>
        <v>0</v>
      </c>
      <c r="BI99" s="130">
        <f t="shared" si="8"/>
        <v>0</v>
      </c>
      <c r="BJ99" s="13" t="s">
        <v>75</v>
      </c>
      <c r="BK99" s="130">
        <f t="shared" si="9"/>
        <v>0</v>
      </c>
      <c r="BL99" s="13" t="s">
        <v>110</v>
      </c>
      <c r="BM99" s="129" t="s">
        <v>182</v>
      </c>
    </row>
    <row r="100" spans="2:65" s="1" customFormat="1" ht="223.5" customHeight="1">
      <c r="B100" s="28"/>
      <c r="C100" s="118" t="s">
        <v>183</v>
      </c>
      <c r="D100" s="118" t="s">
        <v>105</v>
      </c>
      <c r="E100" s="119" t="s">
        <v>184</v>
      </c>
      <c r="F100" s="120" t="s">
        <v>185</v>
      </c>
      <c r="G100" s="121" t="s">
        <v>123</v>
      </c>
      <c r="H100" s="122">
        <v>1</v>
      </c>
      <c r="I100" s="123"/>
      <c r="J100" s="124">
        <f t="shared" si="0"/>
        <v>0</v>
      </c>
      <c r="K100" s="120" t="s">
        <v>109</v>
      </c>
      <c r="L100" s="28"/>
      <c r="M100" s="125" t="s">
        <v>18</v>
      </c>
      <c r="N100" s="126" t="s">
        <v>41</v>
      </c>
      <c r="P100" s="127">
        <f t="shared" si="1"/>
        <v>0</v>
      </c>
      <c r="Q100" s="127">
        <v>0</v>
      </c>
      <c r="R100" s="127">
        <f t="shared" si="2"/>
        <v>0</v>
      </c>
      <c r="S100" s="127">
        <v>0</v>
      </c>
      <c r="T100" s="128">
        <f t="shared" si="3"/>
        <v>0</v>
      </c>
      <c r="AR100" s="129" t="s">
        <v>110</v>
      </c>
      <c r="AT100" s="129" t="s">
        <v>105</v>
      </c>
      <c r="AU100" s="129" t="s">
        <v>77</v>
      </c>
      <c r="AY100" s="13" t="s">
        <v>102</v>
      </c>
      <c r="BE100" s="130">
        <f t="shared" si="4"/>
        <v>0</v>
      </c>
      <c r="BF100" s="130">
        <f t="shared" si="5"/>
        <v>0</v>
      </c>
      <c r="BG100" s="130">
        <f t="shared" si="6"/>
        <v>0</v>
      </c>
      <c r="BH100" s="130">
        <f t="shared" si="7"/>
        <v>0</v>
      </c>
      <c r="BI100" s="130">
        <f t="shared" si="8"/>
        <v>0</v>
      </c>
      <c r="BJ100" s="13" t="s">
        <v>75</v>
      </c>
      <c r="BK100" s="130">
        <f t="shared" si="9"/>
        <v>0</v>
      </c>
      <c r="BL100" s="13" t="s">
        <v>110</v>
      </c>
      <c r="BM100" s="129" t="s">
        <v>186</v>
      </c>
    </row>
    <row r="101" spans="2:65" s="1" customFormat="1" ht="218.65" customHeight="1">
      <c r="B101" s="28"/>
      <c r="C101" s="118" t="s">
        <v>7</v>
      </c>
      <c r="D101" s="118" t="s">
        <v>105</v>
      </c>
      <c r="E101" s="119" t="s">
        <v>187</v>
      </c>
      <c r="F101" s="120" t="s">
        <v>188</v>
      </c>
      <c r="G101" s="121" t="s">
        <v>123</v>
      </c>
      <c r="H101" s="122">
        <v>5</v>
      </c>
      <c r="I101" s="123"/>
      <c r="J101" s="124">
        <f t="shared" si="0"/>
        <v>0</v>
      </c>
      <c r="K101" s="120" t="s">
        <v>109</v>
      </c>
      <c r="L101" s="28"/>
      <c r="M101" s="125" t="s">
        <v>18</v>
      </c>
      <c r="N101" s="126" t="s">
        <v>41</v>
      </c>
      <c r="P101" s="127">
        <f t="shared" si="1"/>
        <v>0</v>
      </c>
      <c r="Q101" s="127">
        <v>0</v>
      </c>
      <c r="R101" s="127">
        <f t="shared" si="2"/>
        <v>0</v>
      </c>
      <c r="S101" s="127">
        <v>0</v>
      </c>
      <c r="T101" s="128">
        <f t="shared" si="3"/>
        <v>0</v>
      </c>
      <c r="AR101" s="129" t="s">
        <v>110</v>
      </c>
      <c r="AT101" s="129" t="s">
        <v>105</v>
      </c>
      <c r="AU101" s="129" t="s">
        <v>77</v>
      </c>
      <c r="AY101" s="13" t="s">
        <v>102</v>
      </c>
      <c r="BE101" s="130">
        <f t="shared" si="4"/>
        <v>0</v>
      </c>
      <c r="BF101" s="130">
        <f t="shared" si="5"/>
        <v>0</v>
      </c>
      <c r="BG101" s="130">
        <f t="shared" si="6"/>
        <v>0</v>
      </c>
      <c r="BH101" s="130">
        <f t="shared" si="7"/>
        <v>0</v>
      </c>
      <c r="BI101" s="130">
        <f t="shared" si="8"/>
        <v>0</v>
      </c>
      <c r="BJ101" s="13" t="s">
        <v>75</v>
      </c>
      <c r="BK101" s="130">
        <f t="shared" si="9"/>
        <v>0</v>
      </c>
      <c r="BL101" s="13" t="s">
        <v>110</v>
      </c>
      <c r="BM101" s="129" t="s">
        <v>189</v>
      </c>
    </row>
    <row r="102" spans="2:65" s="1" customFormat="1" ht="218.65" customHeight="1">
      <c r="B102" s="28"/>
      <c r="C102" s="118" t="s">
        <v>190</v>
      </c>
      <c r="D102" s="118" t="s">
        <v>105</v>
      </c>
      <c r="E102" s="119" t="s">
        <v>191</v>
      </c>
      <c r="F102" s="120" t="s">
        <v>192</v>
      </c>
      <c r="G102" s="121" t="s">
        <v>123</v>
      </c>
      <c r="H102" s="122">
        <v>10</v>
      </c>
      <c r="I102" s="123"/>
      <c r="J102" s="124">
        <f t="shared" si="0"/>
        <v>0</v>
      </c>
      <c r="K102" s="120" t="s">
        <v>109</v>
      </c>
      <c r="L102" s="28"/>
      <c r="M102" s="125" t="s">
        <v>18</v>
      </c>
      <c r="N102" s="126" t="s">
        <v>41</v>
      </c>
      <c r="P102" s="127">
        <f t="shared" si="1"/>
        <v>0</v>
      </c>
      <c r="Q102" s="127">
        <v>0</v>
      </c>
      <c r="R102" s="127">
        <f t="shared" si="2"/>
        <v>0</v>
      </c>
      <c r="S102" s="127">
        <v>0</v>
      </c>
      <c r="T102" s="128">
        <f t="shared" si="3"/>
        <v>0</v>
      </c>
      <c r="AR102" s="129" t="s">
        <v>110</v>
      </c>
      <c r="AT102" s="129" t="s">
        <v>105</v>
      </c>
      <c r="AU102" s="129" t="s">
        <v>77</v>
      </c>
      <c r="AY102" s="13" t="s">
        <v>102</v>
      </c>
      <c r="BE102" s="130">
        <f t="shared" si="4"/>
        <v>0</v>
      </c>
      <c r="BF102" s="130">
        <f t="shared" si="5"/>
        <v>0</v>
      </c>
      <c r="BG102" s="130">
        <f t="shared" si="6"/>
        <v>0</v>
      </c>
      <c r="BH102" s="130">
        <f t="shared" si="7"/>
        <v>0</v>
      </c>
      <c r="BI102" s="130">
        <f t="shared" si="8"/>
        <v>0</v>
      </c>
      <c r="BJ102" s="13" t="s">
        <v>75</v>
      </c>
      <c r="BK102" s="130">
        <f t="shared" si="9"/>
        <v>0</v>
      </c>
      <c r="BL102" s="13" t="s">
        <v>110</v>
      </c>
      <c r="BM102" s="129" t="s">
        <v>193</v>
      </c>
    </row>
    <row r="103" spans="2:65" s="1" customFormat="1" ht="218.65" customHeight="1">
      <c r="B103" s="28"/>
      <c r="C103" s="118" t="s">
        <v>194</v>
      </c>
      <c r="D103" s="118" t="s">
        <v>105</v>
      </c>
      <c r="E103" s="119" t="s">
        <v>195</v>
      </c>
      <c r="F103" s="120" t="s">
        <v>196</v>
      </c>
      <c r="G103" s="121" t="s">
        <v>123</v>
      </c>
      <c r="H103" s="122">
        <v>3</v>
      </c>
      <c r="I103" s="123"/>
      <c r="J103" s="124">
        <f t="shared" si="0"/>
        <v>0</v>
      </c>
      <c r="K103" s="120" t="s">
        <v>109</v>
      </c>
      <c r="L103" s="28"/>
      <c r="M103" s="125" t="s">
        <v>18</v>
      </c>
      <c r="N103" s="126" t="s">
        <v>41</v>
      </c>
      <c r="P103" s="127">
        <f t="shared" si="1"/>
        <v>0</v>
      </c>
      <c r="Q103" s="127">
        <v>0</v>
      </c>
      <c r="R103" s="127">
        <f t="shared" si="2"/>
        <v>0</v>
      </c>
      <c r="S103" s="127">
        <v>0</v>
      </c>
      <c r="T103" s="128">
        <f t="shared" si="3"/>
        <v>0</v>
      </c>
      <c r="AR103" s="129" t="s">
        <v>110</v>
      </c>
      <c r="AT103" s="129" t="s">
        <v>105</v>
      </c>
      <c r="AU103" s="129" t="s">
        <v>77</v>
      </c>
      <c r="AY103" s="13" t="s">
        <v>102</v>
      </c>
      <c r="BE103" s="130">
        <f t="shared" si="4"/>
        <v>0</v>
      </c>
      <c r="BF103" s="130">
        <f t="shared" si="5"/>
        <v>0</v>
      </c>
      <c r="BG103" s="130">
        <f t="shared" si="6"/>
        <v>0</v>
      </c>
      <c r="BH103" s="130">
        <f t="shared" si="7"/>
        <v>0</v>
      </c>
      <c r="BI103" s="130">
        <f t="shared" si="8"/>
        <v>0</v>
      </c>
      <c r="BJ103" s="13" t="s">
        <v>75</v>
      </c>
      <c r="BK103" s="130">
        <f t="shared" si="9"/>
        <v>0</v>
      </c>
      <c r="BL103" s="13" t="s">
        <v>110</v>
      </c>
      <c r="BM103" s="129" t="s">
        <v>197</v>
      </c>
    </row>
    <row r="104" spans="2:65" s="1" customFormat="1" ht="212.25" customHeight="1">
      <c r="B104" s="28"/>
      <c r="C104" s="118" t="s">
        <v>198</v>
      </c>
      <c r="D104" s="118" t="s">
        <v>105</v>
      </c>
      <c r="E104" s="119" t="s">
        <v>199</v>
      </c>
      <c r="F104" s="120" t="s">
        <v>200</v>
      </c>
      <c r="G104" s="121" t="s">
        <v>123</v>
      </c>
      <c r="H104" s="122">
        <v>1</v>
      </c>
      <c r="I104" s="123"/>
      <c r="J104" s="124">
        <f t="shared" si="0"/>
        <v>0</v>
      </c>
      <c r="K104" s="120" t="s">
        <v>109</v>
      </c>
      <c r="L104" s="28"/>
      <c r="M104" s="125" t="s">
        <v>18</v>
      </c>
      <c r="N104" s="126" t="s">
        <v>41</v>
      </c>
      <c r="P104" s="127">
        <f t="shared" si="1"/>
        <v>0</v>
      </c>
      <c r="Q104" s="127">
        <v>0</v>
      </c>
      <c r="R104" s="127">
        <f t="shared" si="2"/>
        <v>0</v>
      </c>
      <c r="S104" s="127">
        <v>0</v>
      </c>
      <c r="T104" s="128">
        <f t="shared" si="3"/>
        <v>0</v>
      </c>
      <c r="AR104" s="129" t="s">
        <v>110</v>
      </c>
      <c r="AT104" s="129" t="s">
        <v>105</v>
      </c>
      <c r="AU104" s="129" t="s">
        <v>77</v>
      </c>
      <c r="AY104" s="13" t="s">
        <v>102</v>
      </c>
      <c r="BE104" s="130">
        <f t="shared" si="4"/>
        <v>0</v>
      </c>
      <c r="BF104" s="130">
        <f t="shared" si="5"/>
        <v>0</v>
      </c>
      <c r="BG104" s="130">
        <f t="shared" si="6"/>
        <v>0</v>
      </c>
      <c r="BH104" s="130">
        <f t="shared" si="7"/>
        <v>0</v>
      </c>
      <c r="BI104" s="130">
        <f t="shared" si="8"/>
        <v>0</v>
      </c>
      <c r="BJ104" s="13" t="s">
        <v>75</v>
      </c>
      <c r="BK104" s="130">
        <f t="shared" si="9"/>
        <v>0</v>
      </c>
      <c r="BL104" s="13" t="s">
        <v>110</v>
      </c>
      <c r="BM104" s="129" t="s">
        <v>201</v>
      </c>
    </row>
    <row r="105" spans="2:65" s="1" customFormat="1" ht="212.25" customHeight="1">
      <c r="B105" s="28"/>
      <c r="C105" s="118" t="s">
        <v>202</v>
      </c>
      <c r="D105" s="118" t="s">
        <v>105</v>
      </c>
      <c r="E105" s="119" t="s">
        <v>203</v>
      </c>
      <c r="F105" s="120" t="s">
        <v>204</v>
      </c>
      <c r="G105" s="121" t="s">
        <v>123</v>
      </c>
      <c r="H105" s="122">
        <v>1</v>
      </c>
      <c r="I105" s="123"/>
      <c r="J105" s="124">
        <f t="shared" si="0"/>
        <v>0</v>
      </c>
      <c r="K105" s="120" t="s">
        <v>109</v>
      </c>
      <c r="L105" s="28"/>
      <c r="M105" s="125" t="s">
        <v>18</v>
      </c>
      <c r="N105" s="126" t="s">
        <v>41</v>
      </c>
      <c r="P105" s="127">
        <f t="shared" si="1"/>
        <v>0</v>
      </c>
      <c r="Q105" s="127">
        <v>0</v>
      </c>
      <c r="R105" s="127">
        <f t="shared" si="2"/>
        <v>0</v>
      </c>
      <c r="S105" s="127">
        <v>0</v>
      </c>
      <c r="T105" s="128">
        <f t="shared" si="3"/>
        <v>0</v>
      </c>
      <c r="AR105" s="129" t="s">
        <v>110</v>
      </c>
      <c r="AT105" s="129" t="s">
        <v>105</v>
      </c>
      <c r="AU105" s="129" t="s">
        <v>77</v>
      </c>
      <c r="AY105" s="13" t="s">
        <v>102</v>
      </c>
      <c r="BE105" s="130">
        <f t="shared" si="4"/>
        <v>0</v>
      </c>
      <c r="BF105" s="130">
        <f t="shared" si="5"/>
        <v>0</v>
      </c>
      <c r="BG105" s="130">
        <f t="shared" si="6"/>
        <v>0</v>
      </c>
      <c r="BH105" s="130">
        <f t="shared" si="7"/>
        <v>0</v>
      </c>
      <c r="BI105" s="130">
        <f t="shared" si="8"/>
        <v>0</v>
      </c>
      <c r="BJ105" s="13" t="s">
        <v>75</v>
      </c>
      <c r="BK105" s="130">
        <f t="shared" si="9"/>
        <v>0</v>
      </c>
      <c r="BL105" s="13" t="s">
        <v>110</v>
      </c>
      <c r="BM105" s="129" t="s">
        <v>205</v>
      </c>
    </row>
    <row r="106" spans="2:65" s="11" customFormat="1" ht="22.9" customHeight="1">
      <c r="B106" s="106"/>
      <c r="D106" s="107" t="s">
        <v>69</v>
      </c>
      <c r="E106" s="116" t="s">
        <v>206</v>
      </c>
      <c r="F106" s="116" t="s">
        <v>207</v>
      </c>
      <c r="I106" s="109"/>
      <c r="J106" s="117">
        <f>BK106</f>
        <v>0</v>
      </c>
      <c r="L106" s="106"/>
      <c r="M106" s="111"/>
      <c r="P106" s="112">
        <f>SUM(P107:P131)</f>
        <v>0</v>
      </c>
      <c r="R106" s="112">
        <f>SUM(R107:R131)</f>
        <v>0</v>
      </c>
      <c r="T106" s="113">
        <f>SUM(T107:T131)</f>
        <v>0</v>
      </c>
      <c r="AR106" s="107" t="s">
        <v>75</v>
      </c>
      <c r="AT106" s="114" t="s">
        <v>69</v>
      </c>
      <c r="AU106" s="114" t="s">
        <v>75</v>
      </c>
      <c r="AY106" s="107" t="s">
        <v>102</v>
      </c>
      <c r="BK106" s="115">
        <f>SUM(BK107:BK131)</f>
        <v>0</v>
      </c>
    </row>
    <row r="107" spans="2:65" s="1" customFormat="1" ht="212.25" customHeight="1">
      <c r="B107" s="28"/>
      <c r="C107" s="118" t="s">
        <v>208</v>
      </c>
      <c r="D107" s="118" t="s">
        <v>105</v>
      </c>
      <c r="E107" s="119" t="s">
        <v>209</v>
      </c>
      <c r="F107" s="120" t="s">
        <v>210</v>
      </c>
      <c r="G107" s="121" t="s">
        <v>123</v>
      </c>
      <c r="H107" s="122">
        <v>2</v>
      </c>
      <c r="I107" s="123"/>
      <c r="J107" s="124">
        <f t="shared" ref="J107:J131" si="10">ROUND(I107*H107,2)</f>
        <v>0</v>
      </c>
      <c r="K107" s="120" t="s">
        <v>109</v>
      </c>
      <c r="L107" s="28"/>
      <c r="M107" s="125" t="s">
        <v>18</v>
      </c>
      <c r="N107" s="126" t="s">
        <v>41</v>
      </c>
      <c r="P107" s="127">
        <f t="shared" ref="P107:P131" si="11">O107*H107</f>
        <v>0</v>
      </c>
      <c r="Q107" s="127">
        <v>0</v>
      </c>
      <c r="R107" s="127">
        <f t="shared" ref="R107:R131" si="12">Q107*H107</f>
        <v>0</v>
      </c>
      <c r="S107" s="127">
        <v>0</v>
      </c>
      <c r="T107" s="128">
        <f t="shared" ref="T107:T131" si="13">S107*H107</f>
        <v>0</v>
      </c>
      <c r="AR107" s="129" t="s">
        <v>110</v>
      </c>
      <c r="AT107" s="129" t="s">
        <v>105</v>
      </c>
      <c r="AU107" s="129" t="s">
        <v>77</v>
      </c>
      <c r="AY107" s="13" t="s">
        <v>102</v>
      </c>
      <c r="BE107" s="130">
        <f t="shared" ref="BE107:BE131" si="14">IF(N107="základní",J107,0)</f>
        <v>0</v>
      </c>
      <c r="BF107" s="130">
        <f t="shared" ref="BF107:BF131" si="15">IF(N107="snížená",J107,0)</f>
        <v>0</v>
      </c>
      <c r="BG107" s="130">
        <f t="shared" ref="BG107:BG131" si="16">IF(N107="zákl. přenesená",J107,0)</f>
        <v>0</v>
      </c>
      <c r="BH107" s="130">
        <f t="shared" ref="BH107:BH131" si="17">IF(N107="sníž. přenesená",J107,0)</f>
        <v>0</v>
      </c>
      <c r="BI107" s="130">
        <f t="shared" ref="BI107:BI131" si="18">IF(N107="nulová",J107,0)</f>
        <v>0</v>
      </c>
      <c r="BJ107" s="13" t="s">
        <v>75</v>
      </c>
      <c r="BK107" s="130">
        <f t="shared" ref="BK107:BK131" si="19">ROUND(I107*H107,2)</f>
        <v>0</v>
      </c>
      <c r="BL107" s="13" t="s">
        <v>110</v>
      </c>
      <c r="BM107" s="129" t="s">
        <v>211</v>
      </c>
    </row>
    <row r="108" spans="2:65" s="1" customFormat="1" ht="212.25" customHeight="1">
      <c r="B108" s="28"/>
      <c r="C108" s="118" t="s">
        <v>212</v>
      </c>
      <c r="D108" s="118" t="s">
        <v>105</v>
      </c>
      <c r="E108" s="119" t="s">
        <v>213</v>
      </c>
      <c r="F108" s="120" t="s">
        <v>214</v>
      </c>
      <c r="G108" s="121" t="s">
        <v>123</v>
      </c>
      <c r="H108" s="122">
        <v>2</v>
      </c>
      <c r="I108" s="123"/>
      <c r="J108" s="124">
        <f t="shared" si="10"/>
        <v>0</v>
      </c>
      <c r="K108" s="120" t="s">
        <v>109</v>
      </c>
      <c r="L108" s="28"/>
      <c r="M108" s="125" t="s">
        <v>18</v>
      </c>
      <c r="N108" s="126" t="s">
        <v>41</v>
      </c>
      <c r="P108" s="127">
        <f t="shared" si="11"/>
        <v>0</v>
      </c>
      <c r="Q108" s="127">
        <v>0</v>
      </c>
      <c r="R108" s="127">
        <f t="shared" si="12"/>
        <v>0</v>
      </c>
      <c r="S108" s="127">
        <v>0</v>
      </c>
      <c r="T108" s="128">
        <f t="shared" si="13"/>
        <v>0</v>
      </c>
      <c r="AR108" s="129" t="s">
        <v>110</v>
      </c>
      <c r="AT108" s="129" t="s">
        <v>105</v>
      </c>
      <c r="AU108" s="129" t="s">
        <v>77</v>
      </c>
      <c r="AY108" s="13" t="s">
        <v>102</v>
      </c>
      <c r="BE108" s="130">
        <f t="shared" si="14"/>
        <v>0</v>
      </c>
      <c r="BF108" s="130">
        <f t="shared" si="15"/>
        <v>0</v>
      </c>
      <c r="BG108" s="130">
        <f t="shared" si="16"/>
        <v>0</v>
      </c>
      <c r="BH108" s="130">
        <f t="shared" si="17"/>
        <v>0</v>
      </c>
      <c r="BI108" s="130">
        <f t="shared" si="18"/>
        <v>0</v>
      </c>
      <c r="BJ108" s="13" t="s">
        <v>75</v>
      </c>
      <c r="BK108" s="130">
        <f t="shared" si="19"/>
        <v>0</v>
      </c>
      <c r="BL108" s="13" t="s">
        <v>110</v>
      </c>
      <c r="BM108" s="129" t="s">
        <v>215</v>
      </c>
    </row>
    <row r="109" spans="2:65" s="1" customFormat="1" ht="218.65" customHeight="1">
      <c r="B109" s="28"/>
      <c r="C109" s="118" t="s">
        <v>216</v>
      </c>
      <c r="D109" s="118" t="s">
        <v>105</v>
      </c>
      <c r="E109" s="119" t="s">
        <v>217</v>
      </c>
      <c r="F109" s="120" t="s">
        <v>218</v>
      </c>
      <c r="G109" s="121" t="s">
        <v>123</v>
      </c>
      <c r="H109" s="122">
        <v>1</v>
      </c>
      <c r="I109" s="123"/>
      <c r="J109" s="124">
        <f t="shared" si="10"/>
        <v>0</v>
      </c>
      <c r="K109" s="120" t="s">
        <v>109</v>
      </c>
      <c r="L109" s="28"/>
      <c r="M109" s="125" t="s">
        <v>18</v>
      </c>
      <c r="N109" s="126" t="s">
        <v>41</v>
      </c>
      <c r="P109" s="127">
        <f t="shared" si="11"/>
        <v>0</v>
      </c>
      <c r="Q109" s="127">
        <v>0</v>
      </c>
      <c r="R109" s="127">
        <f t="shared" si="12"/>
        <v>0</v>
      </c>
      <c r="S109" s="127">
        <v>0</v>
      </c>
      <c r="T109" s="128">
        <f t="shared" si="13"/>
        <v>0</v>
      </c>
      <c r="AR109" s="129" t="s">
        <v>110</v>
      </c>
      <c r="AT109" s="129" t="s">
        <v>105</v>
      </c>
      <c r="AU109" s="129" t="s">
        <v>77</v>
      </c>
      <c r="AY109" s="13" t="s">
        <v>102</v>
      </c>
      <c r="BE109" s="130">
        <f t="shared" si="14"/>
        <v>0</v>
      </c>
      <c r="BF109" s="130">
        <f t="shared" si="15"/>
        <v>0</v>
      </c>
      <c r="BG109" s="130">
        <f t="shared" si="16"/>
        <v>0</v>
      </c>
      <c r="BH109" s="130">
        <f t="shared" si="17"/>
        <v>0</v>
      </c>
      <c r="BI109" s="130">
        <f t="shared" si="18"/>
        <v>0</v>
      </c>
      <c r="BJ109" s="13" t="s">
        <v>75</v>
      </c>
      <c r="BK109" s="130">
        <f t="shared" si="19"/>
        <v>0</v>
      </c>
      <c r="BL109" s="13" t="s">
        <v>110</v>
      </c>
      <c r="BM109" s="129" t="s">
        <v>219</v>
      </c>
    </row>
    <row r="110" spans="2:65" s="1" customFormat="1" ht="218.65" customHeight="1">
      <c r="B110" s="28"/>
      <c r="C110" s="118" t="s">
        <v>220</v>
      </c>
      <c r="D110" s="118" t="s">
        <v>105</v>
      </c>
      <c r="E110" s="119" t="s">
        <v>221</v>
      </c>
      <c r="F110" s="120" t="s">
        <v>222</v>
      </c>
      <c r="G110" s="121" t="s">
        <v>123</v>
      </c>
      <c r="H110" s="122">
        <v>3</v>
      </c>
      <c r="I110" s="123"/>
      <c r="J110" s="124">
        <f t="shared" si="10"/>
        <v>0</v>
      </c>
      <c r="K110" s="120" t="s">
        <v>109</v>
      </c>
      <c r="L110" s="28"/>
      <c r="M110" s="125" t="s">
        <v>18</v>
      </c>
      <c r="N110" s="126" t="s">
        <v>41</v>
      </c>
      <c r="P110" s="127">
        <f t="shared" si="11"/>
        <v>0</v>
      </c>
      <c r="Q110" s="127">
        <v>0</v>
      </c>
      <c r="R110" s="127">
        <f t="shared" si="12"/>
        <v>0</v>
      </c>
      <c r="S110" s="127">
        <v>0</v>
      </c>
      <c r="T110" s="128">
        <f t="shared" si="13"/>
        <v>0</v>
      </c>
      <c r="AR110" s="129" t="s">
        <v>110</v>
      </c>
      <c r="AT110" s="129" t="s">
        <v>105</v>
      </c>
      <c r="AU110" s="129" t="s">
        <v>77</v>
      </c>
      <c r="AY110" s="13" t="s">
        <v>102</v>
      </c>
      <c r="BE110" s="130">
        <f t="shared" si="14"/>
        <v>0</v>
      </c>
      <c r="BF110" s="130">
        <f t="shared" si="15"/>
        <v>0</v>
      </c>
      <c r="BG110" s="130">
        <f t="shared" si="16"/>
        <v>0</v>
      </c>
      <c r="BH110" s="130">
        <f t="shared" si="17"/>
        <v>0</v>
      </c>
      <c r="BI110" s="130">
        <f t="shared" si="18"/>
        <v>0</v>
      </c>
      <c r="BJ110" s="13" t="s">
        <v>75</v>
      </c>
      <c r="BK110" s="130">
        <f t="shared" si="19"/>
        <v>0</v>
      </c>
      <c r="BL110" s="13" t="s">
        <v>110</v>
      </c>
      <c r="BM110" s="129" t="s">
        <v>223</v>
      </c>
    </row>
    <row r="111" spans="2:65" s="1" customFormat="1" ht="223.5" customHeight="1">
      <c r="B111" s="28"/>
      <c r="C111" s="118" t="s">
        <v>224</v>
      </c>
      <c r="D111" s="118" t="s">
        <v>105</v>
      </c>
      <c r="E111" s="119" t="s">
        <v>225</v>
      </c>
      <c r="F111" s="120" t="s">
        <v>226</v>
      </c>
      <c r="G111" s="121" t="s">
        <v>123</v>
      </c>
      <c r="H111" s="122">
        <v>1</v>
      </c>
      <c r="I111" s="123"/>
      <c r="J111" s="124">
        <f t="shared" si="10"/>
        <v>0</v>
      </c>
      <c r="K111" s="120" t="s">
        <v>109</v>
      </c>
      <c r="L111" s="28"/>
      <c r="M111" s="125" t="s">
        <v>18</v>
      </c>
      <c r="N111" s="126" t="s">
        <v>41</v>
      </c>
      <c r="P111" s="127">
        <f t="shared" si="11"/>
        <v>0</v>
      </c>
      <c r="Q111" s="127">
        <v>0</v>
      </c>
      <c r="R111" s="127">
        <f t="shared" si="12"/>
        <v>0</v>
      </c>
      <c r="S111" s="127">
        <v>0</v>
      </c>
      <c r="T111" s="128">
        <f t="shared" si="13"/>
        <v>0</v>
      </c>
      <c r="AR111" s="129" t="s">
        <v>110</v>
      </c>
      <c r="AT111" s="129" t="s">
        <v>105</v>
      </c>
      <c r="AU111" s="129" t="s">
        <v>77</v>
      </c>
      <c r="AY111" s="13" t="s">
        <v>102</v>
      </c>
      <c r="BE111" s="130">
        <f t="shared" si="14"/>
        <v>0</v>
      </c>
      <c r="BF111" s="130">
        <f t="shared" si="15"/>
        <v>0</v>
      </c>
      <c r="BG111" s="130">
        <f t="shared" si="16"/>
        <v>0</v>
      </c>
      <c r="BH111" s="130">
        <f t="shared" si="17"/>
        <v>0</v>
      </c>
      <c r="BI111" s="130">
        <f t="shared" si="18"/>
        <v>0</v>
      </c>
      <c r="BJ111" s="13" t="s">
        <v>75</v>
      </c>
      <c r="BK111" s="130">
        <f t="shared" si="19"/>
        <v>0</v>
      </c>
      <c r="BL111" s="13" t="s">
        <v>110</v>
      </c>
      <c r="BM111" s="129" t="s">
        <v>227</v>
      </c>
    </row>
    <row r="112" spans="2:65" s="1" customFormat="1" ht="218.65" customHeight="1">
      <c r="B112" s="28"/>
      <c r="C112" s="118" t="s">
        <v>228</v>
      </c>
      <c r="D112" s="118" t="s">
        <v>105</v>
      </c>
      <c r="E112" s="119" t="s">
        <v>229</v>
      </c>
      <c r="F112" s="120" t="s">
        <v>230</v>
      </c>
      <c r="G112" s="121" t="s">
        <v>123</v>
      </c>
      <c r="H112" s="122">
        <v>1</v>
      </c>
      <c r="I112" s="123"/>
      <c r="J112" s="124">
        <f t="shared" si="10"/>
        <v>0</v>
      </c>
      <c r="K112" s="120" t="s">
        <v>109</v>
      </c>
      <c r="L112" s="28"/>
      <c r="M112" s="125" t="s">
        <v>18</v>
      </c>
      <c r="N112" s="126" t="s">
        <v>41</v>
      </c>
      <c r="P112" s="127">
        <f t="shared" si="11"/>
        <v>0</v>
      </c>
      <c r="Q112" s="127">
        <v>0</v>
      </c>
      <c r="R112" s="127">
        <f t="shared" si="12"/>
        <v>0</v>
      </c>
      <c r="S112" s="127">
        <v>0</v>
      </c>
      <c r="T112" s="128">
        <f t="shared" si="13"/>
        <v>0</v>
      </c>
      <c r="AR112" s="129" t="s">
        <v>110</v>
      </c>
      <c r="AT112" s="129" t="s">
        <v>105</v>
      </c>
      <c r="AU112" s="129" t="s">
        <v>77</v>
      </c>
      <c r="AY112" s="13" t="s">
        <v>102</v>
      </c>
      <c r="BE112" s="130">
        <f t="shared" si="14"/>
        <v>0</v>
      </c>
      <c r="BF112" s="130">
        <f t="shared" si="15"/>
        <v>0</v>
      </c>
      <c r="BG112" s="130">
        <f t="shared" si="16"/>
        <v>0</v>
      </c>
      <c r="BH112" s="130">
        <f t="shared" si="17"/>
        <v>0</v>
      </c>
      <c r="BI112" s="130">
        <f t="shared" si="18"/>
        <v>0</v>
      </c>
      <c r="BJ112" s="13" t="s">
        <v>75</v>
      </c>
      <c r="BK112" s="130">
        <f t="shared" si="19"/>
        <v>0</v>
      </c>
      <c r="BL112" s="13" t="s">
        <v>110</v>
      </c>
      <c r="BM112" s="129" t="s">
        <v>231</v>
      </c>
    </row>
    <row r="113" spans="2:65" s="1" customFormat="1" ht="223.5" customHeight="1">
      <c r="B113" s="28"/>
      <c r="C113" s="118" t="s">
        <v>232</v>
      </c>
      <c r="D113" s="118" t="s">
        <v>105</v>
      </c>
      <c r="E113" s="119" t="s">
        <v>233</v>
      </c>
      <c r="F113" s="120" t="s">
        <v>234</v>
      </c>
      <c r="G113" s="121" t="s">
        <v>123</v>
      </c>
      <c r="H113" s="122">
        <v>10</v>
      </c>
      <c r="I113" s="123"/>
      <c r="J113" s="124">
        <f t="shared" si="10"/>
        <v>0</v>
      </c>
      <c r="K113" s="120" t="s">
        <v>109</v>
      </c>
      <c r="L113" s="28"/>
      <c r="M113" s="125" t="s">
        <v>18</v>
      </c>
      <c r="N113" s="126" t="s">
        <v>41</v>
      </c>
      <c r="P113" s="127">
        <f t="shared" si="11"/>
        <v>0</v>
      </c>
      <c r="Q113" s="127">
        <v>0</v>
      </c>
      <c r="R113" s="127">
        <f t="shared" si="12"/>
        <v>0</v>
      </c>
      <c r="S113" s="127">
        <v>0</v>
      </c>
      <c r="T113" s="128">
        <f t="shared" si="13"/>
        <v>0</v>
      </c>
      <c r="AR113" s="129" t="s">
        <v>110</v>
      </c>
      <c r="AT113" s="129" t="s">
        <v>105</v>
      </c>
      <c r="AU113" s="129" t="s">
        <v>77</v>
      </c>
      <c r="AY113" s="13" t="s">
        <v>102</v>
      </c>
      <c r="BE113" s="130">
        <f t="shared" si="14"/>
        <v>0</v>
      </c>
      <c r="BF113" s="130">
        <f t="shared" si="15"/>
        <v>0</v>
      </c>
      <c r="BG113" s="130">
        <f t="shared" si="16"/>
        <v>0</v>
      </c>
      <c r="BH113" s="130">
        <f t="shared" si="17"/>
        <v>0</v>
      </c>
      <c r="BI113" s="130">
        <f t="shared" si="18"/>
        <v>0</v>
      </c>
      <c r="BJ113" s="13" t="s">
        <v>75</v>
      </c>
      <c r="BK113" s="130">
        <f t="shared" si="19"/>
        <v>0</v>
      </c>
      <c r="BL113" s="13" t="s">
        <v>110</v>
      </c>
      <c r="BM113" s="129" t="s">
        <v>235</v>
      </c>
    </row>
    <row r="114" spans="2:65" s="1" customFormat="1" ht="223.5" customHeight="1">
      <c r="B114" s="28"/>
      <c r="C114" s="118" t="s">
        <v>236</v>
      </c>
      <c r="D114" s="118" t="s">
        <v>105</v>
      </c>
      <c r="E114" s="119" t="s">
        <v>237</v>
      </c>
      <c r="F114" s="120" t="s">
        <v>238</v>
      </c>
      <c r="G114" s="121" t="s">
        <v>123</v>
      </c>
      <c r="H114" s="122">
        <v>90</v>
      </c>
      <c r="I114" s="123"/>
      <c r="J114" s="124">
        <f t="shared" si="10"/>
        <v>0</v>
      </c>
      <c r="K114" s="120" t="s">
        <v>109</v>
      </c>
      <c r="L114" s="28"/>
      <c r="M114" s="125" t="s">
        <v>18</v>
      </c>
      <c r="N114" s="126" t="s">
        <v>41</v>
      </c>
      <c r="P114" s="127">
        <f t="shared" si="11"/>
        <v>0</v>
      </c>
      <c r="Q114" s="127">
        <v>0</v>
      </c>
      <c r="R114" s="127">
        <f t="shared" si="12"/>
        <v>0</v>
      </c>
      <c r="S114" s="127">
        <v>0</v>
      </c>
      <c r="T114" s="128">
        <f t="shared" si="13"/>
        <v>0</v>
      </c>
      <c r="AR114" s="129" t="s">
        <v>110</v>
      </c>
      <c r="AT114" s="129" t="s">
        <v>105</v>
      </c>
      <c r="AU114" s="129" t="s">
        <v>77</v>
      </c>
      <c r="AY114" s="13" t="s">
        <v>102</v>
      </c>
      <c r="BE114" s="130">
        <f t="shared" si="14"/>
        <v>0</v>
      </c>
      <c r="BF114" s="130">
        <f t="shared" si="15"/>
        <v>0</v>
      </c>
      <c r="BG114" s="130">
        <f t="shared" si="16"/>
        <v>0</v>
      </c>
      <c r="BH114" s="130">
        <f t="shared" si="17"/>
        <v>0</v>
      </c>
      <c r="BI114" s="130">
        <f t="shared" si="18"/>
        <v>0</v>
      </c>
      <c r="BJ114" s="13" t="s">
        <v>75</v>
      </c>
      <c r="BK114" s="130">
        <f t="shared" si="19"/>
        <v>0</v>
      </c>
      <c r="BL114" s="13" t="s">
        <v>110</v>
      </c>
      <c r="BM114" s="129" t="s">
        <v>239</v>
      </c>
    </row>
    <row r="115" spans="2:65" s="1" customFormat="1" ht="223.5" customHeight="1">
      <c r="B115" s="28"/>
      <c r="C115" s="118" t="s">
        <v>240</v>
      </c>
      <c r="D115" s="118" t="s">
        <v>105</v>
      </c>
      <c r="E115" s="119" t="s">
        <v>241</v>
      </c>
      <c r="F115" s="120" t="s">
        <v>242</v>
      </c>
      <c r="G115" s="121" t="s">
        <v>123</v>
      </c>
      <c r="H115" s="122">
        <v>1</v>
      </c>
      <c r="I115" s="123"/>
      <c r="J115" s="124">
        <f t="shared" si="10"/>
        <v>0</v>
      </c>
      <c r="K115" s="120" t="s">
        <v>109</v>
      </c>
      <c r="L115" s="28"/>
      <c r="M115" s="125" t="s">
        <v>18</v>
      </c>
      <c r="N115" s="126" t="s">
        <v>41</v>
      </c>
      <c r="P115" s="127">
        <f t="shared" si="11"/>
        <v>0</v>
      </c>
      <c r="Q115" s="127">
        <v>0</v>
      </c>
      <c r="R115" s="127">
        <f t="shared" si="12"/>
        <v>0</v>
      </c>
      <c r="S115" s="127">
        <v>0</v>
      </c>
      <c r="T115" s="128">
        <f t="shared" si="13"/>
        <v>0</v>
      </c>
      <c r="AR115" s="129" t="s">
        <v>110</v>
      </c>
      <c r="AT115" s="129" t="s">
        <v>105</v>
      </c>
      <c r="AU115" s="129" t="s">
        <v>77</v>
      </c>
      <c r="AY115" s="13" t="s">
        <v>102</v>
      </c>
      <c r="BE115" s="130">
        <f t="shared" si="14"/>
        <v>0</v>
      </c>
      <c r="BF115" s="130">
        <f t="shared" si="15"/>
        <v>0</v>
      </c>
      <c r="BG115" s="130">
        <f t="shared" si="16"/>
        <v>0</v>
      </c>
      <c r="BH115" s="130">
        <f t="shared" si="17"/>
        <v>0</v>
      </c>
      <c r="BI115" s="130">
        <f t="shared" si="18"/>
        <v>0</v>
      </c>
      <c r="BJ115" s="13" t="s">
        <v>75</v>
      </c>
      <c r="BK115" s="130">
        <f t="shared" si="19"/>
        <v>0</v>
      </c>
      <c r="BL115" s="13" t="s">
        <v>110</v>
      </c>
      <c r="BM115" s="129" t="s">
        <v>243</v>
      </c>
    </row>
    <row r="116" spans="2:65" s="1" customFormat="1" ht="223.5" customHeight="1">
      <c r="B116" s="28"/>
      <c r="C116" s="118" t="s">
        <v>244</v>
      </c>
      <c r="D116" s="118" t="s">
        <v>105</v>
      </c>
      <c r="E116" s="119" t="s">
        <v>245</v>
      </c>
      <c r="F116" s="120" t="s">
        <v>246</v>
      </c>
      <c r="G116" s="121" t="s">
        <v>123</v>
      </c>
      <c r="H116" s="122">
        <v>35</v>
      </c>
      <c r="I116" s="123"/>
      <c r="J116" s="124">
        <f t="shared" si="10"/>
        <v>0</v>
      </c>
      <c r="K116" s="120" t="s">
        <v>109</v>
      </c>
      <c r="L116" s="28"/>
      <c r="M116" s="125" t="s">
        <v>18</v>
      </c>
      <c r="N116" s="126" t="s">
        <v>41</v>
      </c>
      <c r="P116" s="127">
        <f t="shared" si="11"/>
        <v>0</v>
      </c>
      <c r="Q116" s="127">
        <v>0</v>
      </c>
      <c r="R116" s="127">
        <f t="shared" si="12"/>
        <v>0</v>
      </c>
      <c r="S116" s="127">
        <v>0</v>
      </c>
      <c r="T116" s="128">
        <f t="shared" si="13"/>
        <v>0</v>
      </c>
      <c r="AR116" s="129" t="s">
        <v>110</v>
      </c>
      <c r="AT116" s="129" t="s">
        <v>105</v>
      </c>
      <c r="AU116" s="129" t="s">
        <v>77</v>
      </c>
      <c r="AY116" s="13" t="s">
        <v>102</v>
      </c>
      <c r="BE116" s="130">
        <f t="shared" si="14"/>
        <v>0</v>
      </c>
      <c r="BF116" s="130">
        <f t="shared" si="15"/>
        <v>0</v>
      </c>
      <c r="BG116" s="130">
        <f t="shared" si="16"/>
        <v>0</v>
      </c>
      <c r="BH116" s="130">
        <f t="shared" si="17"/>
        <v>0</v>
      </c>
      <c r="BI116" s="130">
        <f t="shared" si="18"/>
        <v>0</v>
      </c>
      <c r="BJ116" s="13" t="s">
        <v>75</v>
      </c>
      <c r="BK116" s="130">
        <f t="shared" si="19"/>
        <v>0</v>
      </c>
      <c r="BL116" s="13" t="s">
        <v>110</v>
      </c>
      <c r="BM116" s="129" t="s">
        <v>247</v>
      </c>
    </row>
    <row r="117" spans="2:65" s="1" customFormat="1" ht="223.5" customHeight="1">
      <c r="B117" s="28"/>
      <c r="C117" s="118" t="s">
        <v>248</v>
      </c>
      <c r="D117" s="118" t="s">
        <v>105</v>
      </c>
      <c r="E117" s="119" t="s">
        <v>249</v>
      </c>
      <c r="F117" s="120" t="s">
        <v>250</v>
      </c>
      <c r="G117" s="121" t="s">
        <v>123</v>
      </c>
      <c r="H117" s="122">
        <v>4</v>
      </c>
      <c r="I117" s="123"/>
      <c r="J117" s="124">
        <f t="shared" si="10"/>
        <v>0</v>
      </c>
      <c r="K117" s="120" t="s">
        <v>109</v>
      </c>
      <c r="L117" s="28"/>
      <c r="M117" s="125" t="s">
        <v>18</v>
      </c>
      <c r="N117" s="126" t="s">
        <v>41</v>
      </c>
      <c r="P117" s="127">
        <f t="shared" si="11"/>
        <v>0</v>
      </c>
      <c r="Q117" s="127">
        <v>0</v>
      </c>
      <c r="R117" s="127">
        <f t="shared" si="12"/>
        <v>0</v>
      </c>
      <c r="S117" s="127">
        <v>0</v>
      </c>
      <c r="T117" s="128">
        <f t="shared" si="13"/>
        <v>0</v>
      </c>
      <c r="AR117" s="129" t="s">
        <v>110</v>
      </c>
      <c r="AT117" s="129" t="s">
        <v>105</v>
      </c>
      <c r="AU117" s="129" t="s">
        <v>77</v>
      </c>
      <c r="AY117" s="13" t="s">
        <v>102</v>
      </c>
      <c r="BE117" s="130">
        <f t="shared" si="14"/>
        <v>0</v>
      </c>
      <c r="BF117" s="130">
        <f t="shared" si="15"/>
        <v>0</v>
      </c>
      <c r="BG117" s="130">
        <f t="shared" si="16"/>
        <v>0</v>
      </c>
      <c r="BH117" s="130">
        <f t="shared" si="17"/>
        <v>0</v>
      </c>
      <c r="BI117" s="130">
        <f t="shared" si="18"/>
        <v>0</v>
      </c>
      <c r="BJ117" s="13" t="s">
        <v>75</v>
      </c>
      <c r="BK117" s="130">
        <f t="shared" si="19"/>
        <v>0</v>
      </c>
      <c r="BL117" s="13" t="s">
        <v>110</v>
      </c>
      <c r="BM117" s="129" t="s">
        <v>251</v>
      </c>
    </row>
    <row r="118" spans="2:65" s="1" customFormat="1" ht="223.5" customHeight="1">
      <c r="B118" s="28"/>
      <c r="C118" s="118" t="s">
        <v>252</v>
      </c>
      <c r="D118" s="118" t="s">
        <v>105</v>
      </c>
      <c r="E118" s="119" t="s">
        <v>253</v>
      </c>
      <c r="F118" s="120" t="s">
        <v>254</v>
      </c>
      <c r="G118" s="121" t="s">
        <v>123</v>
      </c>
      <c r="H118" s="122">
        <v>15</v>
      </c>
      <c r="I118" s="123"/>
      <c r="J118" s="124">
        <f t="shared" si="10"/>
        <v>0</v>
      </c>
      <c r="K118" s="120" t="s">
        <v>109</v>
      </c>
      <c r="L118" s="28"/>
      <c r="M118" s="125" t="s">
        <v>18</v>
      </c>
      <c r="N118" s="126" t="s">
        <v>41</v>
      </c>
      <c r="P118" s="127">
        <f t="shared" si="11"/>
        <v>0</v>
      </c>
      <c r="Q118" s="127">
        <v>0</v>
      </c>
      <c r="R118" s="127">
        <f t="shared" si="12"/>
        <v>0</v>
      </c>
      <c r="S118" s="127">
        <v>0</v>
      </c>
      <c r="T118" s="128">
        <f t="shared" si="13"/>
        <v>0</v>
      </c>
      <c r="AR118" s="129" t="s">
        <v>110</v>
      </c>
      <c r="AT118" s="129" t="s">
        <v>105</v>
      </c>
      <c r="AU118" s="129" t="s">
        <v>77</v>
      </c>
      <c r="AY118" s="13" t="s">
        <v>102</v>
      </c>
      <c r="BE118" s="130">
        <f t="shared" si="14"/>
        <v>0</v>
      </c>
      <c r="BF118" s="130">
        <f t="shared" si="15"/>
        <v>0</v>
      </c>
      <c r="BG118" s="130">
        <f t="shared" si="16"/>
        <v>0</v>
      </c>
      <c r="BH118" s="130">
        <f t="shared" si="17"/>
        <v>0</v>
      </c>
      <c r="BI118" s="130">
        <f t="shared" si="18"/>
        <v>0</v>
      </c>
      <c r="BJ118" s="13" t="s">
        <v>75</v>
      </c>
      <c r="BK118" s="130">
        <f t="shared" si="19"/>
        <v>0</v>
      </c>
      <c r="BL118" s="13" t="s">
        <v>110</v>
      </c>
      <c r="BM118" s="129" t="s">
        <v>255</v>
      </c>
    </row>
    <row r="119" spans="2:65" s="1" customFormat="1" ht="223.5" customHeight="1">
      <c r="B119" s="28"/>
      <c r="C119" s="118" t="s">
        <v>256</v>
      </c>
      <c r="D119" s="118" t="s">
        <v>105</v>
      </c>
      <c r="E119" s="119" t="s">
        <v>257</v>
      </c>
      <c r="F119" s="120" t="s">
        <v>258</v>
      </c>
      <c r="G119" s="121" t="s">
        <v>123</v>
      </c>
      <c r="H119" s="122">
        <v>5</v>
      </c>
      <c r="I119" s="123"/>
      <c r="J119" s="124">
        <f t="shared" si="10"/>
        <v>0</v>
      </c>
      <c r="K119" s="120" t="s">
        <v>109</v>
      </c>
      <c r="L119" s="28"/>
      <c r="M119" s="125" t="s">
        <v>18</v>
      </c>
      <c r="N119" s="126" t="s">
        <v>41</v>
      </c>
      <c r="P119" s="127">
        <f t="shared" si="11"/>
        <v>0</v>
      </c>
      <c r="Q119" s="127">
        <v>0</v>
      </c>
      <c r="R119" s="127">
        <f t="shared" si="12"/>
        <v>0</v>
      </c>
      <c r="S119" s="127">
        <v>0</v>
      </c>
      <c r="T119" s="128">
        <f t="shared" si="13"/>
        <v>0</v>
      </c>
      <c r="AR119" s="129" t="s">
        <v>110</v>
      </c>
      <c r="AT119" s="129" t="s">
        <v>105</v>
      </c>
      <c r="AU119" s="129" t="s">
        <v>77</v>
      </c>
      <c r="AY119" s="13" t="s">
        <v>102</v>
      </c>
      <c r="BE119" s="130">
        <f t="shared" si="14"/>
        <v>0</v>
      </c>
      <c r="BF119" s="130">
        <f t="shared" si="15"/>
        <v>0</v>
      </c>
      <c r="BG119" s="130">
        <f t="shared" si="16"/>
        <v>0</v>
      </c>
      <c r="BH119" s="130">
        <f t="shared" si="17"/>
        <v>0</v>
      </c>
      <c r="BI119" s="130">
        <f t="shared" si="18"/>
        <v>0</v>
      </c>
      <c r="BJ119" s="13" t="s">
        <v>75</v>
      </c>
      <c r="BK119" s="130">
        <f t="shared" si="19"/>
        <v>0</v>
      </c>
      <c r="BL119" s="13" t="s">
        <v>110</v>
      </c>
      <c r="BM119" s="129" t="s">
        <v>259</v>
      </c>
    </row>
    <row r="120" spans="2:65" s="1" customFormat="1" ht="223.5" customHeight="1">
      <c r="B120" s="28"/>
      <c r="C120" s="118" t="s">
        <v>260</v>
      </c>
      <c r="D120" s="118" t="s">
        <v>105</v>
      </c>
      <c r="E120" s="119" t="s">
        <v>261</v>
      </c>
      <c r="F120" s="120" t="s">
        <v>262</v>
      </c>
      <c r="G120" s="121" t="s">
        <v>123</v>
      </c>
      <c r="H120" s="122">
        <v>8</v>
      </c>
      <c r="I120" s="123"/>
      <c r="J120" s="124">
        <f t="shared" si="10"/>
        <v>0</v>
      </c>
      <c r="K120" s="120" t="s">
        <v>109</v>
      </c>
      <c r="L120" s="28"/>
      <c r="M120" s="125" t="s">
        <v>18</v>
      </c>
      <c r="N120" s="126" t="s">
        <v>41</v>
      </c>
      <c r="P120" s="127">
        <f t="shared" si="11"/>
        <v>0</v>
      </c>
      <c r="Q120" s="127">
        <v>0</v>
      </c>
      <c r="R120" s="127">
        <f t="shared" si="12"/>
        <v>0</v>
      </c>
      <c r="S120" s="127">
        <v>0</v>
      </c>
      <c r="T120" s="128">
        <f t="shared" si="13"/>
        <v>0</v>
      </c>
      <c r="AR120" s="129" t="s">
        <v>110</v>
      </c>
      <c r="AT120" s="129" t="s">
        <v>105</v>
      </c>
      <c r="AU120" s="129" t="s">
        <v>77</v>
      </c>
      <c r="AY120" s="13" t="s">
        <v>102</v>
      </c>
      <c r="BE120" s="130">
        <f t="shared" si="14"/>
        <v>0</v>
      </c>
      <c r="BF120" s="130">
        <f t="shared" si="15"/>
        <v>0</v>
      </c>
      <c r="BG120" s="130">
        <f t="shared" si="16"/>
        <v>0</v>
      </c>
      <c r="BH120" s="130">
        <f t="shared" si="17"/>
        <v>0</v>
      </c>
      <c r="BI120" s="130">
        <f t="shared" si="18"/>
        <v>0</v>
      </c>
      <c r="BJ120" s="13" t="s">
        <v>75</v>
      </c>
      <c r="BK120" s="130">
        <f t="shared" si="19"/>
        <v>0</v>
      </c>
      <c r="BL120" s="13" t="s">
        <v>110</v>
      </c>
      <c r="BM120" s="129" t="s">
        <v>263</v>
      </c>
    </row>
    <row r="121" spans="2:65" s="1" customFormat="1" ht="223.5" customHeight="1">
      <c r="B121" s="28"/>
      <c r="C121" s="118" t="s">
        <v>264</v>
      </c>
      <c r="D121" s="118" t="s">
        <v>105</v>
      </c>
      <c r="E121" s="119" t="s">
        <v>265</v>
      </c>
      <c r="F121" s="120" t="s">
        <v>266</v>
      </c>
      <c r="G121" s="121" t="s">
        <v>123</v>
      </c>
      <c r="H121" s="122">
        <v>6</v>
      </c>
      <c r="I121" s="123"/>
      <c r="J121" s="124">
        <f t="shared" si="10"/>
        <v>0</v>
      </c>
      <c r="K121" s="120" t="s">
        <v>109</v>
      </c>
      <c r="L121" s="28"/>
      <c r="M121" s="125" t="s">
        <v>18</v>
      </c>
      <c r="N121" s="126" t="s">
        <v>41</v>
      </c>
      <c r="P121" s="127">
        <f t="shared" si="11"/>
        <v>0</v>
      </c>
      <c r="Q121" s="127">
        <v>0</v>
      </c>
      <c r="R121" s="127">
        <f t="shared" si="12"/>
        <v>0</v>
      </c>
      <c r="S121" s="127">
        <v>0</v>
      </c>
      <c r="T121" s="128">
        <f t="shared" si="13"/>
        <v>0</v>
      </c>
      <c r="AR121" s="129" t="s">
        <v>110</v>
      </c>
      <c r="AT121" s="129" t="s">
        <v>105</v>
      </c>
      <c r="AU121" s="129" t="s">
        <v>77</v>
      </c>
      <c r="AY121" s="13" t="s">
        <v>102</v>
      </c>
      <c r="BE121" s="130">
        <f t="shared" si="14"/>
        <v>0</v>
      </c>
      <c r="BF121" s="130">
        <f t="shared" si="15"/>
        <v>0</v>
      </c>
      <c r="BG121" s="130">
        <f t="shared" si="16"/>
        <v>0</v>
      </c>
      <c r="BH121" s="130">
        <f t="shared" si="17"/>
        <v>0</v>
      </c>
      <c r="BI121" s="130">
        <f t="shared" si="18"/>
        <v>0</v>
      </c>
      <c r="BJ121" s="13" t="s">
        <v>75</v>
      </c>
      <c r="BK121" s="130">
        <f t="shared" si="19"/>
        <v>0</v>
      </c>
      <c r="BL121" s="13" t="s">
        <v>110</v>
      </c>
      <c r="BM121" s="129" t="s">
        <v>267</v>
      </c>
    </row>
    <row r="122" spans="2:65" s="1" customFormat="1" ht="223.5" customHeight="1">
      <c r="B122" s="28"/>
      <c r="C122" s="118" t="s">
        <v>268</v>
      </c>
      <c r="D122" s="118" t="s">
        <v>105</v>
      </c>
      <c r="E122" s="119" t="s">
        <v>269</v>
      </c>
      <c r="F122" s="120" t="s">
        <v>270</v>
      </c>
      <c r="G122" s="121" t="s">
        <v>123</v>
      </c>
      <c r="H122" s="122">
        <v>1</v>
      </c>
      <c r="I122" s="123"/>
      <c r="J122" s="124">
        <f t="shared" si="10"/>
        <v>0</v>
      </c>
      <c r="K122" s="120" t="s">
        <v>109</v>
      </c>
      <c r="L122" s="28"/>
      <c r="M122" s="125" t="s">
        <v>18</v>
      </c>
      <c r="N122" s="126" t="s">
        <v>41</v>
      </c>
      <c r="P122" s="127">
        <f t="shared" si="11"/>
        <v>0</v>
      </c>
      <c r="Q122" s="127">
        <v>0</v>
      </c>
      <c r="R122" s="127">
        <f t="shared" si="12"/>
        <v>0</v>
      </c>
      <c r="S122" s="127">
        <v>0</v>
      </c>
      <c r="T122" s="128">
        <f t="shared" si="13"/>
        <v>0</v>
      </c>
      <c r="AR122" s="129" t="s">
        <v>110</v>
      </c>
      <c r="AT122" s="129" t="s">
        <v>105</v>
      </c>
      <c r="AU122" s="129" t="s">
        <v>77</v>
      </c>
      <c r="AY122" s="13" t="s">
        <v>102</v>
      </c>
      <c r="BE122" s="130">
        <f t="shared" si="14"/>
        <v>0</v>
      </c>
      <c r="BF122" s="130">
        <f t="shared" si="15"/>
        <v>0</v>
      </c>
      <c r="BG122" s="130">
        <f t="shared" si="16"/>
        <v>0</v>
      </c>
      <c r="BH122" s="130">
        <f t="shared" si="17"/>
        <v>0</v>
      </c>
      <c r="BI122" s="130">
        <f t="shared" si="18"/>
        <v>0</v>
      </c>
      <c r="BJ122" s="13" t="s">
        <v>75</v>
      </c>
      <c r="BK122" s="130">
        <f t="shared" si="19"/>
        <v>0</v>
      </c>
      <c r="BL122" s="13" t="s">
        <v>110</v>
      </c>
      <c r="BM122" s="129" t="s">
        <v>271</v>
      </c>
    </row>
    <row r="123" spans="2:65" s="1" customFormat="1" ht="218.65" customHeight="1">
      <c r="B123" s="28"/>
      <c r="C123" s="118" t="s">
        <v>272</v>
      </c>
      <c r="D123" s="118" t="s">
        <v>105</v>
      </c>
      <c r="E123" s="119" t="s">
        <v>273</v>
      </c>
      <c r="F123" s="120" t="s">
        <v>274</v>
      </c>
      <c r="G123" s="121" t="s">
        <v>123</v>
      </c>
      <c r="H123" s="122">
        <v>8</v>
      </c>
      <c r="I123" s="123"/>
      <c r="J123" s="124">
        <f t="shared" si="10"/>
        <v>0</v>
      </c>
      <c r="K123" s="120" t="s">
        <v>109</v>
      </c>
      <c r="L123" s="28"/>
      <c r="M123" s="125" t="s">
        <v>18</v>
      </c>
      <c r="N123" s="126" t="s">
        <v>41</v>
      </c>
      <c r="P123" s="127">
        <f t="shared" si="11"/>
        <v>0</v>
      </c>
      <c r="Q123" s="127">
        <v>0</v>
      </c>
      <c r="R123" s="127">
        <f t="shared" si="12"/>
        <v>0</v>
      </c>
      <c r="S123" s="127">
        <v>0</v>
      </c>
      <c r="T123" s="128">
        <f t="shared" si="13"/>
        <v>0</v>
      </c>
      <c r="AR123" s="129" t="s">
        <v>110</v>
      </c>
      <c r="AT123" s="129" t="s">
        <v>105</v>
      </c>
      <c r="AU123" s="129" t="s">
        <v>77</v>
      </c>
      <c r="AY123" s="13" t="s">
        <v>102</v>
      </c>
      <c r="BE123" s="130">
        <f t="shared" si="14"/>
        <v>0</v>
      </c>
      <c r="BF123" s="130">
        <f t="shared" si="15"/>
        <v>0</v>
      </c>
      <c r="BG123" s="130">
        <f t="shared" si="16"/>
        <v>0</v>
      </c>
      <c r="BH123" s="130">
        <f t="shared" si="17"/>
        <v>0</v>
      </c>
      <c r="BI123" s="130">
        <f t="shared" si="18"/>
        <v>0</v>
      </c>
      <c r="BJ123" s="13" t="s">
        <v>75</v>
      </c>
      <c r="BK123" s="130">
        <f t="shared" si="19"/>
        <v>0</v>
      </c>
      <c r="BL123" s="13" t="s">
        <v>110</v>
      </c>
      <c r="BM123" s="129" t="s">
        <v>275</v>
      </c>
    </row>
    <row r="124" spans="2:65" s="1" customFormat="1" ht="218.65" customHeight="1">
      <c r="B124" s="28"/>
      <c r="C124" s="118" t="s">
        <v>276</v>
      </c>
      <c r="D124" s="118" t="s">
        <v>105</v>
      </c>
      <c r="E124" s="119" t="s">
        <v>277</v>
      </c>
      <c r="F124" s="120" t="s">
        <v>278</v>
      </c>
      <c r="G124" s="121" t="s">
        <v>123</v>
      </c>
      <c r="H124" s="122">
        <v>10</v>
      </c>
      <c r="I124" s="123"/>
      <c r="J124" s="124">
        <f t="shared" si="10"/>
        <v>0</v>
      </c>
      <c r="K124" s="120" t="s">
        <v>109</v>
      </c>
      <c r="L124" s="28"/>
      <c r="M124" s="125" t="s">
        <v>18</v>
      </c>
      <c r="N124" s="126" t="s">
        <v>41</v>
      </c>
      <c r="P124" s="127">
        <f t="shared" si="11"/>
        <v>0</v>
      </c>
      <c r="Q124" s="127">
        <v>0</v>
      </c>
      <c r="R124" s="127">
        <f t="shared" si="12"/>
        <v>0</v>
      </c>
      <c r="S124" s="127">
        <v>0</v>
      </c>
      <c r="T124" s="128">
        <f t="shared" si="13"/>
        <v>0</v>
      </c>
      <c r="AR124" s="129" t="s">
        <v>110</v>
      </c>
      <c r="AT124" s="129" t="s">
        <v>105</v>
      </c>
      <c r="AU124" s="129" t="s">
        <v>77</v>
      </c>
      <c r="AY124" s="13" t="s">
        <v>102</v>
      </c>
      <c r="BE124" s="130">
        <f t="shared" si="14"/>
        <v>0</v>
      </c>
      <c r="BF124" s="130">
        <f t="shared" si="15"/>
        <v>0</v>
      </c>
      <c r="BG124" s="130">
        <f t="shared" si="16"/>
        <v>0</v>
      </c>
      <c r="BH124" s="130">
        <f t="shared" si="17"/>
        <v>0</v>
      </c>
      <c r="BI124" s="130">
        <f t="shared" si="18"/>
        <v>0</v>
      </c>
      <c r="BJ124" s="13" t="s">
        <v>75</v>
      </c>
      <c r="BK124" s="130">
        <f t="shared" si="19"/>
        <v>0</v>
      </c>
      <c r="BL124" s="13" t="s">
        <v>110</v>
      </c>
      <c r="BM124" s="129" t="s">
        <v>279</v>
      </c>
    </row>
    <row r="125" spans="2:65" s="1" customFormat="1" ht="218.65" customHeight="1">
      <c r="B125" s="28"/>
      <c r="C125" s="118" t="s">
        <v>280</v>
      </c>
      <c r="D125" s="118" t="s">
        <v>105</v>
      </c>
      <c r="E125" s="119" t="s">
        <v>281</v>
      </c>
      <c r="F125" s="120" t="s">
        <v>282</v>
      </c>
      <c r="G125" s="121" t="s">
        <v>123</v>
      </c>
      <c r="H125" s="122">
        <v>2</v>
      </c>
      <c r="I125" s="123"/>
      <c r="J125" s="124">
        <f t="shared" si="10"/>
        <v>0</v>
      </c>
      <c r="K125" s="120" t="s">
        <v>109</v>
      </c>
      <c r="L125" s="28"/>
      <c r="M125" s="125" t="s">
        <v>18</v>
      </c>
      <c r="N125" s="126" t="s">
        <v>41</v>
      </c>
      <c r="P125" s="127">
        <f t="shared" si="11"/>
        <v>0</v>
      </c>
      <c r="Q125" s="127">
        <v>0</v>
      </c>
      <c r="R125" s="127">
        <f t="shared" si="12"/>
        <v>0</v>
      </c>
      <c r="S125" s="127">
        <v>0</v>
      </c>
      <c r="T125" s="128">
        <f t="shared" si="13"/>
        <v>0</v>
      </c>
      <c r="AR125" s="129" t="s">
        <v>110</v>
      </c>
      <c r="AT125" s="129" t="s">
        <v>105</v>
      </c>
      <c r="AU125" s="129" t="s">
        <v>77</v>
      </c>
      <c r="AY125" s="13" t="s">
        <v>102</v>
      </c>
      <c r="BE125" s="130">
        <f t="shared" si="14"/>
        <v>0</v>
      </c>
      <c r="BF125" s="130">
        <f t="shared" si="15"/>
        <v>0</v>
      </c>
      <c r="BG125" s="130">
        <f t="shared" si="16"/>
        <v>0</v>
      </c>
      <c r="BH125" s="130">
        <f t="shared" si="17"/>
        <v>0</v>
      </c>
      <c r="BI125" s="130">
        <f t="shared" si="18"/>
        <v>0</v>
      </c>
      <c r="BJ125" s="13" t="s">
        <v>75</v>
      </c>
      <c r="BK125" s="130">
        <f t="shared" si="19"/>
        <v>0</v>
      </c>
      <c r="BL125" s="13" t="s">
        <v>110</v>
      </c>
      <c r="BM125" s="129" t="s">
        <v>283</v>
      </c>
    </row>
    <row r="126" spans="2:65" s="1" customFormat="1" ht="204.95" customHeight="1">
      <c r="B126" s="28"/>
      <c r="C126" s="118" t="s">
        <v>284</v>
      </c>
      <c r="D126" s="118" t="s">
        <v>105</v>
      </c>
      <c r="E126" s="119" t="s">
        <v>285</v>
      </c>
      <c r="F126" s="120" t="s">
        <v>286</v>
      </c>
      <c r="G126" s="121" t="s">
        <v>123</v>
      </c>
      <c r="H126" s="122">
        <v>1</v>
      </c>
      <c r="I126" s="123"/>
      <c r="J126" s="124">
        <f t="shared" si="10"/>
        <v>0</v>
      </c>
      <c r="K126" s="120" t="s">
        <v>109</v>
      </c>
      <c r="L126" s="28"/>
      <c r="M126" s="125" t="s">
        <v>18</v>
      </c>
      <c r="N126" s="126" t="s">
        <v>41</v>
      </c>
      <c r="P126" s="127">
        <f t="shared" si="11"/>
        <v>0</v>
      </c>
      <c r="Q126" s="127">
        <v>0</v>
      </c>
      <c r="R126" s="127">
        <f t="shared" si="12"/>
        <v>0</v>
      </c>
      <c r="S126" s="127">
        <v>0</v>
      </c>
      <c r="T126" s="128">
        <f t="shared" si="13"/>
        <v>0</v>
      </c>
      <c r="AR126" s="129" t="s">
        <v>110</v>
      </c>
      <c r="AT126" s="129" t="s">
        <v>105</v>
      </c>
      <c r="AU126" s="129" t="s">
        <v>77</v>
      </c>
      <c r="AY126" s="13" t="s">
        <v>102</v>
      </c>
      <c r="BE126" s="130">
        <f t="shared" si="14"/>
        <v>0</v>
      </c>
      <c r="BF126" s="130">
        <f t="shared" si="15"/>
        <v>0</v>
      </c>
      <c r="BG126" s="130">
        <f t="shared" si="16"/>
        <v>0</v>
      </c>
      <c r="BH126" s="130">
        <f t="shared" si="17"/>
        <v>0</v>
      </c>
      <c r="BI126" s="130">
        <f t="shared" si="18"/>
        <v>0</v>
      </c>
      <c r="BJ126" s="13" t="s">
        <v>75</v>
      </c>
      <c r="BK126" s="130">
        <f t="shared" si="19"/>
        <v>0</v>
      </c>
      <c r="BL126" s="13" t="s">
        <v>110</v>
      </c>
      <c r="BM126" s="129" t="s">
        <v>287</v>
      </c>
    </row>
    <row r="127" spans="2:65" s="1" customFormat="1" ht="204.95" customHeight="1">
      <c r="B127" s="28"/>
      <c r="C127" s="118" t="s">
        <v>288</v>
      </c>
      <c r="D127" s="118" t="s">
        <v>105</v>
      </c>
      <c r="E127" s="119" t="s">
        <v>289</v>
      </c>
      <c r="F127" s="120" t="s">
        <v>290</v>
      </c>
      <c r="G127" s="121" t="s">
        <v>123</v>
      </c>
      <c r="H127" s="122">
        <v>1</v>
      </c>
      <c r="I127" s="123"/>
      <c r="J127" s="124">
        <f t="shared" si="10"/>
        <v>0</v>
      </c>
      <c r="K127" s="120" t="s">
        <v>109</v>
      </c>
      <c r="L127" s="28"/>
      <c r="M127" s="125" t="s">
        <v>18</v>
      </c>
      <c r="N127" s="126" t="s">
        <v>41</v>
      </c>
      <c r="P127" s="127">
        <f t="shared" si="11"/>
        <v>0</v>
      </c>
      <c r="Q127" s="127">
        <v>0</v>
      </c>
      <c r="R127" s="127">
        <f t="shared" si="12"/>
        <v>0</v>
      </c>
      <c r="S127" s="127">
        <v>0</v>
      </c>
      <c r="T127" s="128">
        <f t="shared" si="13"/>
        <v>0</v>
      </c>
      <c r="AR127" s="129" t="s">
        <v>110</v>
      </c>
      <c r="AT127" s="129" t="s">
        <v>105</v>
      </c>
      <c r="AU127" s="129" t="s">
        <v>77</v>
      </c>
      <c r="AY127" s="13" t="s">
        <v>102</v>
      </c>
      <c r="BE127" s="130">
        <f t="shared" si="14"/>
        <v>0</v>
      </c>
      <c r="BF127" s="130">
        <f t="shared" si="15"/>
        <v>0</v>
      </c>
      <c r="BG127" s="130">
        <f t="shared" si="16"/>
        <v>0</v>
      </c>
      <c r="BH127" s="130">
        <f t="shared" si="17"/>
        <v>0</v>
      </c>
      <c r="BI127" s="130">
        <f t="shared" si="18"/>
        <v>0</v>
      </c>
      <c r="BJ127" s="13" t="s">
        <v>75</v>
      </c>
      <c r="BK127" s="130">
        <f t="shared" si="19"/>
        <v>0</v>
      </c>
      <c r="BL127" s="13" t="s">
        <v>110</v>
      </c>
      <c r="BM127" s="129" t="s">
        <v>291</v>
      </c>
    </row>
    <row r="128" spans="2:65" s="1" customFormat="1" ht="204.95" customHeight="1">
      <c r="B128" s="28"/>
      <c r="C128" s="118" t="s">
        <v>292</v>
      </c>
      <c r="D128" s="118" t="s">
        <v>105</v>
      </c>
      <c r="E128" s="119" t="s">
        <v>293</v>
      </c>
      <c r="F128" s="120" t="s">
        <v>294</v>
      </c>
      <c r="G128" s="121" t="s">
        <v>123</v>
      </c>
      <c r="H128" s="122">
        <v>1</v>
      </c>
      <c r="I128" s="123"/>
      <c r="J128" s="124">
        <f t="shared" si="10"/>
        <v>0</v>
      </c>
      <c r="K128" s="120" t="s">
        <v>109</v>
      </c>
      <c r="L128" s="28"/>
      <c r="M128" s="125" t="s">
        <v>18</v>
      </c>
      <c r="N128" s="126" t="s">
        <v>41</v>
      </c>
      <c r="P128" s="127">
        <f t="shared" si="11"/>
        <v>0</v>
      </c>
      <c r="Q128" s="127">
        <v>0</v>
      </c>
      <c r="R128" s="127">
        <f t="shared" si="12"/>
        <v>0</v>
      </c>
      <c r="S128" s="127">
        <v>0</v>
      </c>
      <c r="T128" s="128">
        <f t="shared" si="13"/>
        <v>0</v>
      </c>
      <c r="AR128" s="129" t="s">
        <v>110</v>
      </c>
      <c r="AT128" s="129" t="s">
        <v>105</v>
      </c>
      <c r="AU128" s="129" t="s">
        <v>77</v>
      </c>
      <c r="AY128" s="13" t="s">
        <v>102</v>
      </c>
      <c r="BE128" s="130">
        <f t="shared" si="14"/>
        <v>0</v>
      </c>
      <c r="BF128" s="130">
        <f t="shared" si="15"/>
        <v>0</v>
      </c>
      <c r="BG128" s="130">
        <f t="shared" si="16"/>
        <v>0</v>
      </c>
      <c r="BH128" s="130">
        <f t="shared" si="17"/>
        <v>0</v>
      </c>
      <c r="BI128" s="130">
        <f t="shared" si="18"/>
        <v>0</v>
      </c>
      <c r="BJ128" s="13" t="s">
        <v>75</v>
      </c>
      <c r="BK128" s="130">
        <f t="shared" si="19"/>
        <v>0</v>
      </c>
      <c r="BL128" s="13" t="s">
        <v>110</v>
      </c>
      <c r="BM128" s="129" t="s">
        <v>295</v>
      </c>
    </row>
    <row r="129" spans="2:65" s="1" customFormat="1" ht="204.95" customHeight="1">
      <c r="B129" s="28"/>
      <c r="C129" s="118" t="s">
        <v>296</v>
      </c>
      <c r="D129" s="118" t="s">
        <v>105</v>
      </c>
      <c r="E129" s="119" t="s">
        <v>297</v>
      </c>
      <c r="F129" s="120" t="s">
        <v>298</v>
      </c>
      <c r="G129" s="121" t="s">
        <v>123</v>
      </c>
      <c r="H129" s="122">
        <v>1</v>
      </c>
      <c r="I129" s="123"/>
      <c r="J129" s="124">
        <f t="shared" si="10"/>
        <v>0</v>
      </c>
      <c r="K129" s="120" t="s">
        <v>109</v>
      </c>
      <c r="L129" s="28"/>
      <c r="M129" s="125" t="s">
        <v>18</v>
      </c>
      <c r="N129" s="126" t="s">
        <v>41</v>
      </c>
      <c r="P129" s="127">
        <f t="shared" si="11"/>
        <v>0</v>
      </c>
      <c r="Q129" s="127">
        <v>0</v>
      </c>
      <c r="R129" s="127">
        <f t="shared" si="12"/>
        <v>0</v>
      </c>
      <c r="S129" s="127">
        <v>0</v>
      </c>
      <c r="T129" s="128">
        <f t="shared" si="13"/>
        <v>0</v>
      </c>
      <c r="AR129" s="129" t="s">
        <v>110</v>
      </c>
      <c r="AT129" s="129" t="s">
        <v>105</v>
      </c>
      <c r="AU129" s="129" t="s">
        <v>77</v>
      </c>
      <c r="AY129" s="13" t="s">
        <v>102</v>
      </c>
      <c r="BE129" s="130">
        <f t="shared" si="14"/>
        <v>0</v>
      </c>
      <c r="BF129" s="130">
        <f t="shared" si="15"/>
        <v>0</v>
      </c>
      <c r="BG129" s="130">
        <f t="shared" si="16"/>
        <v>0</v>
      </c>
      <c r="BH129" s="130">
        <f t="shared" si="17"/>
        <v>0</v>
      </c>
      <c r="BI129" s="130">
        <f t="shared" si="18"/>
        <v>0</v>
      </c>
      <c r="BJ129" s="13" t="s">
        <v>75</v>
      </c>
      <c r="BK129" s="130">
        <f t="shared" si="19"/>
        <v>0</v>
      </c>
      <c r="BL129" s="13" t="s">
        <v>110</v>
      </c>
      <c r="BM129" s="129" t="s">
        <v>299</v>
      </c>
    </row>
    <row r="130" spans="2:65" s="1" customFormat="1" ht="212.25" customHeight="1">
      <c r="B130" s="28"/>
      <c r="C130" s="118" t="s">
        <v>300</v>
      </c>
      <c r="D130" s="118" t="s">
        <v>105</v>
      </c>
      <c r="E130" s="119" t="s">
        <v>301</v>
      </c>
      <c r="F130" s="120" t="s">
        <v>302</v>
      </c>
      <c r="G130" s="121" t="s">
        <v>123</v>
      </c>
      <c r="H130" s="122">
        <v>1</v>
      </c>
      <c r="I130" s="123"/>
      <c r="J130" s="124">
        <f t="shared" si="10"/>
        <v>0</v>
      </c>
      <c r="K130" s="120" t="s">
        <v>109</v>
      </c>
      <c r="L130" s="28"/>
      <c r="M130" s="125" t="s">
        <v>18</v>
      </c>
      <c r="N130" s="126" t="s">
        <v>41</v>
      </c>
      <c r="P130" s="127">
        <f t="shared" si="11"/>
        <v>0</v>
      </c>
      <c r="Q130" s="127">
        <v>0</v>
      </c>
      <c r="R130" s="127">
        <f t="shared" si="12"/>
        <v>0</v>
      </c>
      <c r="S130" s="127">
        <v>0</v>
      </c>
      <c r="T130" s="128">
        <f t="shared" si="13"/>
        <v>0</v>
      </c>
      <c r="AR130" s="129" t="s">
        <v>110</v>
      </c>
      <c r="AT130" s="129" t="s">
        <v>105</v>
      </c>
      <c r="AU130" s="129" t="s">
        <v>77</v>
      </c>
      <c r="AY130" s="13" t="s">
        <v>102</v>
      </c>
      <c r="BE130" s="130">
        <f t="shared" si="14"/>
        <v>0</v>
      </c>
      <c r="BF130" s="130">
        <f t="shared" si="15"/>
        <v>0</v>
      </c>
      <c r="BG130" s="130">
        <f t="shared" si="16"/>
        <v>0</v>
      </c>
      <c r="BH130" s="130">
        <f t="shared" si="17"/>
        <v>0</v>
      </c>
      <c r="BI130" s="130">
        <f t="shared" si="18"/>
        <v>0</v>
      </c>
      <c r="BJ130" s="13" t="s">
        <v>75</v>
      </c>
      <c r="BK130" s="130">
        <f t="shared" si="19"/>
        <v>0</v>
      </c>
      <c r="BL130" s="13" t="s">
        <v>110</v>
      </c>
      <c r="BM130" s="129" t="s">
        <v>303</v>
      </c>
    </row>
    <row r="131" spans="2:65" s="1" customFormat="1" ht="212.25" customHeight="1">
      <c r="B131" s="28"/>
      <c r="C131" s="118" t="s">
        <v>304</v>
      </c>
      <c r="D131" s="118" t="s">
        <v>105</v>
      </c>
      <c r="E131" s="119" t="s">
        <v>305</v>
      </c>
      <c r="F131" s="120" t="s">
        <v>306</v>
      </c>
      <c r="G131" s="121" t="s">
        <v>123</v>
      </c>
      <c r="H131" s="122">
        <v>1</v>
      </c>
      <c r="I131" s="123"/>
      <c r="J131" s="124">
        <f t="shared" si="10"/>
        <v>0</v>
      </c>
      <c r="K131" s="120" t="s">
        <v>109</v>
      </c>
      <c r="L131" s="28"/>
      <c r="M131" s="131" t="s">
        <v>18</v>
      </c>
      <c r="N131" s="132" t="s">
        <v>41</v>
      </c>
      <c r="O131" s="133"/>
      <c r="P131" s="134">
        <f t="shared" si="11"/>
        <v>0</v>
      </c>
      <c r="Q131" s="134">
        <v>0</v>
      </c>
      <c r="R131" s="134">
        <f t="shared" si="12"/>
        <v>0</v>
      </c>
      <c r="S131" s="134">
        <v>0</v>
      </c>
      <c r="T131" s="135">
        <f t="shared" si="13"/>
        <v>0</v>
      </c>
      <c r="AR131" s="129" t="s">
        <v>110</v>
      </c>
      <c r="AT131" s="129" t="s">
        <v>105</v>
      </c>
      <c r="AU131" s="129" t="s">
        <v>77</v>
      </c>
      <c r="AY131" s="13" t="s">
        <v>102</v>
      </c>
      <c r="BE131" s="130">
        <f t="shared" si="14"/>
        <v>0</v>
      </c>
      <c r="BF131" s="130">
        <f t="shared" si="15"/>
        <v>0</v>
      </c>
      <c r="BG131" s="130">
        <f t="shared" si="16"/>
        <v>0</v>
      </c>
      <c r="BH131" s="130">
        <f t="shared" si="17"/>
        <v>0</v>
      </c>
      <c r="BI131" s="130">
        <f t="shared" si="18"/>
        <v>0</v>
      </c>
      <c r="BJ131" s="13" t="s">
        <v>75</v>
      </c>
      <c r="BK131" s="130">
        <f t="shared" si="19"/>
        <v>0</v>
      </c>
      <c r="BL131" s="13" t="s">
        <v>110</v>
      </c>
      <c r="BM131" s="129" t="s">
        <v>307</v>
      </c>
    </row>
    <row r="132" spans="2:65" s="1" customFormat="1" ht="6.95" customHeight="1"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28"/>
    </row>
  </sheetData>
  <sheetProtection algorithmName="SHA-512" hashValue="pdyUAFP6dpvN0tBsBuiN8x8OZ11XLLSca0RJmdImXAIdHklO+mstAJfwh59Xbf/yaNY61tTuVc/AqeKUl1u7DA==" saltValue="mFknrLnO2agwn9efp32XsMRj1hiKlM7trLru9aZVqlcYGb6YBFTXH2VB7z6jWtzJg6n8jvEFqFpG6mcMMto1rA==" spinCount="100000" sheet="1" objects="1" scenarios="1" formatColumns="0" formatRows="0" autoFilter="0"/>
  <autoFilter ref="C76:K131" xr:uid="{00000000-0009-0000-0000-000001000000}"/>
  <mergeCells count="6">
    <mergeCell ref="L2:V2"/>
    <mergeCell ref="E7:H7"/>
    <mergeCell ref="E16:H16"/>
    <mergeCell ref="E25:H25"/>
    <mergeCell ref="E46:H46"/>
    <mergeCell ref="E69:H6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VZ - Provádění strojní op...</vt:lpstr>
      <vt:lpstr>'Rekapitulace stavby'!Názvy_tisku</vt:lpstr>
      <vt:lpstr>'VZ - Provádění strojní op...'!Názvy_tisku</vt:lpstr>
      <vt:lpstr>'Rekapitulace stavby'!Oblast_tisku</vt:lpstr>
      <vt:lpstr>'VZ - Provádění strojní op...'!Oblast_tisku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 Jan, Bc.</dc:creator>
  <cp:lastModifiedBy>Schmittová Pavlína</cp:lastModifiedBy>
  <cp:lastPrinted>2025-06-27T10:39:05Z</cp:lastPrinted>
  <dcterms:created xsi:type="dcterms:W3CDTF">2025-06-16T07:18:40Z</dcterms:created>
  <dcterms:modified xsi:type="dcterms:W3CDTF">2025-06-27T10:39:15Z</dcterms:modified>
</cp:coreProperties>
</file>